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m-porto\documentos\DMSM\DMGI\Geral\1. GESTÃO_PROCEDIMENTOS\9. Documentos\DMDU\Quadros sinóticos\"/>
    </mc:Choice>
  </mc:AlternateContent>
  <workbookProtection workbookAlgorithmName="SHA-512" workbookHashValue="YG64XTwXetK7JXRwLwNcz3QJc2w263BVux4GcPLTKP0/PdfnY7W2c1N7QJ3vKoG0pV07/+UECWkGke2lAHfz9Q==" workbookSaltValue="MLDSmDCEz+KdC0D3WT0+Vg==" workbookSpinCount="100000" lockStructure="1"/>
  <bookViews>
    <workbookView xWindow="-105" yWindow="-105" windowWidth="23250" windowHeight="12450"/>
  </bookViews>
  <sheets>
    <sheet name=" QS" sheetId="1" r:id="rId1"/>
    <sheet name="Folha1" sheetId="3" state="hidden" r:id="rId2"/>
  </sheets>
  <definedNames>
    <definedName name="_xlnm._FilterDatabase" localSheetId="0" hidden="1">' QS'!$D$7:$D$7</definedName>
    <definedName name="_xlnm.Print_Area" localSheetId="0">' QS'!$A$1:$P$306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5" i="1" l="1"/>
  <c r="C203" i="1"/>
  <c r="B19" i="1"/>
  <c r="H122" i="1"/>
  <c r="H116" i="1"/>
  <c r="H120" i="1" s="1"/>
  <c r="B13" i="1" l="1"/>
  <c r="J180" i="1" l="1"/>
  <c r="J164" i="1"/>
  <c r="J171" i="1"/>
  <c r="J178" i="1"/>
  <c r="J185" i="1"/>
  <c r="J186" i="1"/>
  <c r="J179" i="1"/>
  <c r="J172" i="1"/>
  <c r="J166" i="1"/>
  <c r="J165" i="1"/>
  <c r="M237" i="1" l="1"/>
  <c r="I237" i="1"/>
  <c r="E237" i="1"/>
  <c r="H187" i="1" l="1"/>
  <c r="J187" i="1" s="1"/>
  <c r="H183" i="1"/>
  <c r="H182" i="1"/>
  <c r="J182" i="1" s="1"/>
  <c r="H173" i="1"/>
  <c r="J173" i="1" s="1"/>
  <c r="H169" i="1"/>
  <c r="H168" i="1"/>
  <c r="J168" i="1" s="1"/>
  <c r="H98" i="1"/>
  <c r="H94" i="1"/>
  <c r="J94" i="1" s="1"/>
  <c r="N243" i="1" l="1"/>
  <c r="N242" i="1"/>
  <c r="N241" i="1"/>
  <c r="N240" i="1"/>
  <c r="N239" i="1"/>
  <c r="N238" i="1"/>
  <c r="N237" i="1"/>
  <c r="N236" i="1"/>
  <c r="N235" i="1"/>
  <c r="N234" i="1"/>
  <c r="N233" i="1"/>
  <c r="J243" i="1"/>
  <c r="J242" i="1"/>
  <c r="J241" i="1"/>
  <c r="J240" i="1"/>
  <c r="J239" i="1"/>
  <c r="J238" i="1"/>
  <c r="J237" i="1"/>
  <c r="J236" i="1"/>
  <c r="J235" i="1"/>
  <c r="J234" i="1"/>
  <c r="J233" i="1"/>
  <c r="F243" i="1"/>
  <c r="F242" i="1"/>
  <c r="F241" i="1"/>
  <c r="F240" i="1"/>
  <c r="F239" i="1"/>
  <c r="F238" i="1"/>
  <c r="F235" i="1"/>
  <c r="F234" i="1"/>
  <c r="F233" i="1"/>
  <c r="J174" i="1" l="1"/>
  <c r="H121" i="1"/>
  <c r="G115" i="1"/>
  <c r="G114" i="1"/>
  <c r="G113" i="1"/>
  <c r="F115" i="1"/>
  <c r="F114" i="1"/>
  <c r="H114" i="1" s="1"/>
  <c r="F113" i="1"/>
  <c r="H113" i="1" s="1"/>
  <c r="O85" i="1"/>
  <c r="E84" i="1"/>
  <c r="F236" i="1" s="1"/>
  <c r="O67" i="1"/>
  <c r="E78" i="1"/>
  <c r="F237" i="1" s="1"/>
  <c r="L31" i="1"/>
  <c r="O80" i="1"/>
  <c r="H115" i="1" l="1"/>
  <c r="O238" i="1"/>
  <c r="O239" i="1"/>
  <c r="O243" i="1"/>
  <c r="O242" i="1"/>
  <c r="O241" i="1"/>
  <c r="O240" i="1"/>
  <c r="O237" i="1"/>
  <c r="O236" i="1"/>
  <c r="O234" i="1"/>
  <c r="O235" i="1"/>
  <c r="O233" i="1"/>
  <c r="K238" i="1"/>
  <c r="K239" i="1"/>
  <c r="K243" i="1"/>
  <c r="K242" i="1"/>
  <c r="K241" i="1"/>
  <c r="K240" i="1"/>
  <c r="K237" i="1"/>
  <c r="K236" i="1"/>
  <c r="K234" i="1"/>
  <c r="K235" i="1"/>
  <c r="K233" i="1"/>
  <c r="G235" i="1"/>
  <c r="G234" i="1"/>
  <c r="G236" i="1"/>
  <c r="G237" i="1"/>
  <c r="G240" i="1"/>
  <c r="G241" i="1"/>
  <c r="G242" i="1"/>
  <c r="G243" i="1"/>
  <c r="G239" i="1"/>
  <c r="G238" i="1"/>
  <c r="G233" i="1"/>
  <c r="L223" i="1"/>
  <c r="O62" i="1"/>
  <c r="N78" i="1" l="1"/>
  <c r="O53" i="1"/>
  <c r="H38" i="1"/>
  <c r="H34" i="1"/>
  <c r="H49" i="1" l="1"/>
  <c r="F84" i="1"/>
  <c r="G84" i="1"/>
  <c r="H84" i="1"/>
  <c r="I84" i="1"/>
  <c r="J84" i="1"/>
  <c r="K84" i="1"/>
  <c r="L84" i="1"/>
  <c r="M84" i="1"/>
  <c r="N84" i="1"/>
  <c r="F78" i="1"/>
  <c r="G78" i="1"/>
  <c r="H78" i="1"/>
  <c r="I78" i="1"/>
  <c r="J78" i="1"/>
  <c r="K78" i="1"/>
  <c r="L78" i="1"/>
  <c r="M78" i="1"/>
  <c r="O89" i="1" l="1"/>
  <c r="O88" i="1"/>
  <c r="O87" i="1"/>
  <c r="O86" i="1"/>
  <c r="O77" i="1"/>
  <c r="O57" i="1" l="1"/>
  <c r="H99" i="1" s="1"/>
  <c r="O61" i="1"/>
  <c r="O54" i="1"/>
  <c r="J92" i="1" s="1"/>
  <c r="O55" i="1"/>
  <c r="O56" i="1"/>
  <c r="F227" i="1" s="1"/>
  <c r="H95" i="1" l="1"/>
  <c r="B65" i="1"/>
  <c r="O82" i="1" l="1"/>
  <c r="O81" i="1"/>
  <c r="O76" i="1"/>
  <c r="H111" i="1"/>
  <c r="H110" i="1"/>
  <c r="G111" i="1"/>
  <c r="G110" i="1"/>
  <c r="F111" i="1"/>
  <c r="F110" i="1"/>
  <c r="J116" i="1" l="1"/>
  <c r="O70" i="1" l="1"/>
  <c r="O69" i="1"/>
  <c r="L106" i="1" l="1"/>
  <c r="J106" i="1"/>
  <c r="G106" i="1"/>
  <c r="O83" i="1" l="1"/>
  <c r="O79" i="1"/>
  <c r="O75" i="1"/>
  <c r="O74" i="1"/>
  <c r="O73" i="1"/>
  <c r="O72" i="1"/>
  <c r="O71" i="1"/>
  <c r="O68" i="1"/>
  <c r="H64" i="1"/>
  <c r="O78" i="1" l="1"/>
  <c r="O84" i="1"/>
  <c r="I225" i="1" s="1"/>
  <c r="H97" i="1"/>
  <c r="H96" i="1" s="1"/>
  <c r="E106" i="1"/>
  <c r="L225" i="1" l="1"/>
  <c r="I227" i="1"/>
  <c r="L227" i="1" s="1"/>
  <c r="J181" i="1"/>
  <c r="J167" i="1"/>
  <c r="H117" i="1"/>
  <c r="H119" i="1" s="1"/>
  <c r="B8" i="1" l="1"/>
  <c r="H45" i="1"/>
  <c r="H118" i="1"/>
</calcChain>
</file>

<file path=xl/sharedStrings.xml><?xml version="1.0" encoding="utf-8"?>
<sst xmlns="http://schemas.openxmlformats.org/spreadsheetml/2006/main" count="242" uniqueCount="203">
  <si>
    <t>Quadro Sinótico</t>
  </si>
  <si>
    <t>Requerente:</t>
  </si>
  <si>
    <t>Não</t>
  </si>
  <si>
    <t>Área Central</t>
  </si>
  <si>
    <t>Área Ocidental e Arco Exterior</t>
  </si>
  <si>
    <t>Área Oriental</t>
  </si>
  <si>
    <t>Selecionar uma das opções</t>
  </si>
  <si>
    <t>Categoria de Espaço</t>
  </si>
  <si>
    <t>Sim</t>
  </si>
  <si>
    <t>Atividades Económicas Tipo I</t>
  </si>
  <si>
    <t>Atividades Económicas Tipo II</t>
  </si>
  <si>
    <t>Área Histórica</t>
  </si>
  <si>
    <t>Área de Frente Urbana Contínua de Tipo I</t>
  </si>
  <si>
    <t>Área de Frente Urbana Contínua de Tipo II</t>
  </si>
  <si>
    <t>Área de Edifícios de Tipo Moradia</t>
  </si>
  <si>
    <t>Área de Blocos Isolados de Implantação Livre</t>
  </si>
  <si>
    <t>Área de Atividades Económicas Tipo I</t>
  </si>
  <si>
    <t>Área de Atividades Económicas Tipo II</t>
  </si>
  <si>
    <t>Área Verde de Fruição Coletiva</t>
  </si>
  <si>
    <t>Área Verde Associada a Equipamento</t>
  </si>
  <si>
    <t>Área Verde Lúdico-Produtiva</t>
  </si>
  <si>
    <t>Área Verde de Proteção e Enquadramento</t>
  </si>
  <si>
    <t>Área de Frente Atlântica e Ribeirinha</t>
  </si>
  <si>
    <t>Área de Equipamentos</t>
  </si>
  <si>
    <t>Área de Infraestruturas</t>
  </si>
  <si>
    <t>Espaços Urbanos de Baixa Densidade</t>
  </si>
  <si>
    <r>
      <t>1. Operação Urbanística</t>
    </r>
    <r>
      <rPr>
        <b/>
        <sz val="9"/>
        <color rgb="FF00B050"/>
        <rFont val="Arial"/>
        <family val="2"/>
      </rPr>
      <t xml:space="preserve"> </t>
    </r>
  </si>
  <si>
    <r>
      <t xml:space="preserve">Caso tenha selecionado </t>
    </r>
    <r>
      <rPr>
        <b/>
        <sz val="8"/>
        <color theme="1"/>
        <rFont val="Arial"/>
        <family val="2"/>
      </rPr>
      <t>Sim:</t>
    </r>
  </si>
  <si>
    <t>TOTAL</t>
  </si>
  <si>
    <t>Anexo 1</t>
  </si>
  <si>
    <t>Privado</t>
  </si>
  <si>
    <t>Público</t>
  </si>
  <si>
    <t>N.º de lugares</t>
  </si>
  <si>
    <t>Observações</t>
  </si>
  <si>
    <t>Loteamento</t>
  </si>
  <si>
    <t>Loteamento com obras de urbanização</t>
  </si>
  <si>
    <t>Obras de urbanização</t>
  </si>
  <si>
    <t>Alteração de loteamento</t>
  </si>
  <si>
    <t>Alteração de obras de urbanização</t>
  </si>
  <si>
    <t>Abaixo do solo</t>
  </si>
  <si>
    <t>N.º de pisos</t>
  </si>
  <si>
    <t>Acima do Solo</t>
  </si>
  <si>
    <t>Habitação unifamiliar</t>
  </si>
  <si>
    <t>Habitação coletiva</t>
  </si>
  <si>
    <t>Comércio</t>
  </si>
  <si>
    <t>Serviços</t>
  </si>
  <si>
    <t>Indústria</t>
  </si>
  <si>
    <t>Telheiros e alpendres</t>
  </si>
  <si>
    <t>Local da pretensão:</t>
  </si>
  <si>
    <t>Operação de Loteamento</t>
  </si>
  <si>
    <t>4. Cedências</t>
  </si>
  <si>
    <t>Total</t>
  </si>
  <si>
    <t>Habitação Acessível</t>
  </si>
  <si>
    <t>Habitação  social e/ou a custos controlados</t>
  </si>
  <si>
    <t>Data:</t>
  </si>
  <si>
    <t>Índice de edificação, na categoria referida</t>
  </si>
  <si>
    <t>Cércea (m)</t>
  </si>
  <si>
    <t>Número de fogos</t>
  </si>
  <si>
    <t>(Preencher apenas nas situações em que a parcela inclui áreas com condicionantes biofísicas)</t>
  </si>
  <si>
    <t>Anexo 2</t>
  </si>
  <si>
    <t>Baixa</t>
  </si>
  <si>
    <t>Corujeira</t>
  </si>
  <si>
    <t>Foz Velha</t>
  </si>
  <si>
    <t>Lapa</t>
  </si>
  <si>
    <t>Azevedo</t>
  </si>
  <si>
    <t>Campanhã-Estação</t>
  </si>
  <si>
    <t>Lordelo do Ouro</t>
  </si>
  <si>
    <t>Massarelos</t>
  </si>
  <si>
    <t>Bonfim</t>
  </si>
  <si>
    <t>Centro Histórico do Porto</t>
  </si>
  <si>
    <r>
      <rPr>
        <sz val="8"/>
        <color theme="1"/>
        <rFont val="Arial"/>
        <family val="2"/>
      </rPr>
      <t xml:space="preserve">Caso tenha selecionado </t>
    </r>
    <r>
      <rPr>
        <b/>
        <sz val="8"/>
        <color theme="1"/>
        <rFont val="Arial"/>
        <family val="2"/>
      </rPr>
      <t>Sim:</t>
    </r>
  </si>
  <si>
    <t>REGRAS DE PREENCHIMENTO / CONCEITOS</t>
  </si>
  <si>
    <t xml:space="preserve">                                                </t>
  </si>
  <si>
    <t xml:space="preserve">O técnico autor do projeto            </t>
  </si>
  <si>
    <t>Terraços cobertos</t>
  </si>
  <si>
    <t>Sotão ou outras áreas sem pé-direito regulamentar</t>
  </si>
  <si>
    <t>Corpos salientes sobre o domínio público</t>
  </si>
  <si>
    <t>Piscinas descobertas</t>
  </si>
  <si>
    <t>6. Dados do projeto - Valores totais</t>
  </si>
  <si>
    <r>
      <rPr>
        <b/>
        <sz val="6"/>
        <color theme="0" tint="-0.499984740745262"/>
        <rFont val="Arial"/>
        <family val="2"/>
      </rPr>
      <t xml:space="preserve">1. </t>
    </r>
    <r>
      <rPr>
        <sz val="6"/>
        <color theme="0" tint="-0.499984740745262"/>
        <rFont val="Arial"/>
        <family val="2"/>
      </rPr>
      <t>As infraestruturas referidas no n.º 3 do artigo 6º do RPEEU</t>
    </r>
  </si>
  <si>
    <r>
      <t xml:space="preserve">
</t>
    </r>
    <r>
      <rPr>
        <b/>
        <sz val="6"/>
        <color theme="0" tint="-0.499984740745262"/>
        <rFont val="Arial"/>
        <family val="2"/>
      </rPr>
      <t>2.</t>
    </r>
    <r>
      <rPr>
        <sz val="6"/>
        <color theme="0" tint="-0.499984740745262"/>
        <rFont val="Arial"/>
        <family val="2"/>
      </rPr>
      <t xml:space="preserve"> Somatório da área de cedência para infraestrutura geral com a área de cedência com a edificabilidade em excesso, caso aplicável
</t>
    </r>
    <r>
      <rPr>
        <b/>
        <sz val="6"/>
        <color theme="0" tint="-0.499984740745262"/>
        <rFont val="Arial"/>
        <family val="2"/>
      </rPr>
      <t>3.</t>
    </r>
    <r>
      <rPr>
        <sz val="6"/>
        <color theme="0" tint="-0.499984740745262"/>
        <rFont val="Arial"/>
        <family val="2"/>
      </rPr>
      <t xml:space="preserve"> Caso aplicável, se não for realizada a habitação acessível na presente operação urbanística         </t>
    </r>
  </si>
  <si>
    <r>
      <t xml:space="preserve">4.4. Ce (m2) </t>
    </r>
    <r>
      <rPr>
        <b/>
        <sz val="6"/>
        <color theme="0" tint="-0.499984740745262"/>
        <rFont val="Arial"/>
        <family val="2"/>
      </rPr>
      <t>2</t>
    </r>
  </si>
  <si>
    <t>Total da área de edificação</t>
  </si>
  <si>
    <t>Total da área de construção</t>
  </si>
  <si>
    <r>
      <t>4.1. INFRAESTRUTURA LOCAL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</si>
  <si>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4.1.1. Áreas Verdes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</si>
  <si>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4.1.2. Infraestruturas viárias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</si>
  <si>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 INFRAESTRUTURA GERAL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  <r>
      <rPr>
        <b/>
        <sz val="6"/>
        <color theme="0" tint="-0.499984740745262"/>
        <rFont val="Arial"/>
        <family val="2"/>
      </rPr>
      <t>1</t>
    </r>
  </si>
  <si>
    <r>
      <t>4.2.1. Áreas Verdes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</si>
  <si>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4.2.2. Infraestruturas viárias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</si>
  <si>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4.2.3. Equipamentos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</si>
  <si>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4.3. Área de cedência com a edificabilidade em excesso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</si>
  <si>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4.5. Área de cedência da parcela/fração localizada na área de "zonamento inclusivo" com edificabilidade destinada a habitação acessível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  <r>
      <rPr>
        <b/>
        <sz val="6"/>
        <color theme="0" tint="-0.499984740745262"/>
        <rFont val="Arial"/>
        <family val="2"/>
      </rPr>
      <t>3</t>
    </r>
  </si>
  <si>
    <r>
      <t>Área do Lote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</si>
  <si>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implantação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</si>
  <si>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impermeabilização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</si>
  <si>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Volume de construção (m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</si>
  <si>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Áreas de edificação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
(inclui corpos salientes sobre domínio público)</t>
    </r>
  </si>
  <si>
    <r>
      <t>Áreas de construção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</si>
  <si>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Outras áreas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</si>
  <si>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do terreno, na categoria referida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</si>
  <si>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Área de implantação, na categoria referida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</si>
  <si>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Área de impermeabilização, na categoria referida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</si>
  <si>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Área de edificação, na categoria referida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</si>
  <si>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Número de unidades funcionais</t>
  </si>
  <si>
    <t>Anexo 3</t>
  </si>
  <si>
    <t>(Preencher apenas nos casos de alteração ao loteamento)</t>
  </si>
  <si>
    <t xml:space="preserve">7. Estacionamento </t>
  </si>
  <si>
    <t>7.1. Coberto</t>
  </si>
  <si>
    <t>7.2. Descoberto</t>
  </si>
  <si>
    <t>8. Perequação / Edificabilidade</t>
  </si>
  <si>
    <r>
      <t>8.1. Edificabilidade Abstrata (EA)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</si>
  <si>
    <r>
      <t>8.3. Acréscimo de área de edificação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</si>
  <si>
    <r>
      <rPr>
        <sz val="9"/>
        <rFont val="Arial"/>
        <family val="2"/>
      </rPr>
      <t>8.4. AE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  <r>
      <rPr>
        <sz val="9"/>
        <color rgb="FF00B050"/>
        <rFont val="Arial"/>
        <family val="2"/>
      </rPr>
      <t xml:space="preserve"> </t>
    </r>
    <r>
      <rPr>
        <sz val="9"/>
        <rFont val="Arial"/>
        <family val="2"/>
      </rPr>
      <t>*</t>
    </r>
  </si>
  <si>
    <r>
      <t>8.5. dae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)*</t>
    </r>
  </si>
  <si>
    <t>9. Outros dados</t>
  </si>
  <si>
    <t>9.1. Prazo de execução das obras (dias)</t>
  </si>
  <si>
    <r>
      <t>9.2. Execução faseada</t>
    </r>
    <r>
      <rPr>
        <sz val="9"/>
        <color rgb="FF00B050"/>
        <rFont val="Arial"/>
        <family val="2"/>
      </rPr>
      <t xml:space="preserve"> </t>
    </r>
  </si>
  <si>
    <t>9.2.1. Número da fase</t>
  </si>
  <si>
    <r>
      <t>9.3.1. Custo das obras de infraestrutura local a cargo do promotor (OUL) (</t>
    </r>
    <r>
      <rPr>
        <sz val="9"/>
        <color theme="1"/>
        <rFont val="Arial"/>
        <family val="2"/>
      </rPr>
      <t>€</t>
    </r>
    <r>
      <rPr>
        <sz val="8"/>
        <color theme="1"/>
        <rFont val="Arial"/>
        <family val="2"/>
      </rPr>
      <t xml:space="preserve">)      </t>
    </r>
  </si>
  <si>
    <r>
      <t xml:space="preserve">  9.3.2. Custo das obras de infraestrutura geral a cargo do promotor (OUG) (</t>
    </r>
    <r>
      <rPr>
        <sz val="9"/>
        <color theme="1"/>
        <rFont val="Arial"/>
        <family val="2"/>
      </rPr>
      <t>€</t>
    </r>
    <r>
      <rPr>
        <sz val="8"/>
        <color theme="1"/>
        <rFont val="Arial"/>
        <family val="2"/>
      </rPr>
      <t>)</t>
    </r>
  </si>
  <si>
    <t xml:space="preserve"> N.º total de lotes</t>
  </si>
  <si>
    <t>Variação</t>
  </si>
  <si>
    <r>
      <t>Área total de construção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</si>
  <si>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edificação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</si>
  <si>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 xml:space="preserve">5. Características da operação urbanística </t>
    </r>
    <r>
      <rPr>
        <sz val="9"/>
        <color theme="1"/>
        <rFont val="Arial"/>
        <family val="2"/>
      </rPr>
      <t xml:space="preserve">(no caso das alterações ao loteamento, deve caraterizar </t>
    </r>
    <r>
      <rPr>
        <u/>
        <sz val="9"/>
        <color theme="1"/>
        <rFont val="Arial"/>
        <family val="2"/>
      </rPr>
      <t>apenas</t>
    </r>
    <r>
      <rPr>
        <sz val="9"/>
        <color theme="1"/>
        <rFont val="Arial"/>
        <family val="2"/>
      </rPr>
      <t xml:space="preserve"> os lotes alterados e preencher o </t>
    </r>
    <r>
      <rPr>
        <u/>
        <sz val="9"/>
        <color theme="1"/>
        <rFont val="Arial"/>
        <family val="2"/>
      </rPr>
      <t>Anexo 3</t>
    </r>
    <r>
      <rPr>
        <sz val="9"/>
        <color theme="1"/>
        <rFont val="Arial"/>
        <family val="2"/>
      </rPr>
      <t>)</t>
    </r>
  </si>
  <si>
    <t>LOTE</t>
  </si>
  <si>
    <t>Varandas descobertas</t>
  </si>
  <si>
    <t>Terraços descobertos</t>
  </si>
  <si>
    <t>Varandas não envidraçadas cobertas</t>
  </si>
  <si>
    <t>Antes da intervenção</t>
  </si>
  <si>
    <t>Depois da intervenção</t>
  </si>
  <si>
    <t>Antes</t>
  </si>
  <si>
    <t>Depois</t>
  </si>
  <si>
    <t>Áreas técnicas acima ou abaixo do solo</t>
  </si>
  <si>
    <t>Aparcamento instalado nas caves dos edifícios</t>
  </si>
  <si>
    <t>Arrecadações em cave, afetas às diversas unidades de utilização do edifício (não aplicável a habitação unifamiliar)</t>
  </si>
  <si>
    <t>2. Enquadramento</t>
  </si>
  <si>
    <t>2.1. Carta de Qualificação do Solo do PDM</t>
  </si>
  <si>
    <t xml:space="preserve">2.2. O prédio encontra-se inserido, na Carta de Qualificação do Solo do PDM, em duas ou mais categorias de espaço ou incide em corredor verde? </t>
  </si>
  <si>
    <t>2.3. Localiza-se em área de "Zonamento Inclusivo"</t>
  </si>
  <si>
    <t>2.4. Unidade Territorial (UT)</t>
  </si>
  <si>
    <t>2.5. Área com condicionantes biofísicas</t>
  </si>
  <si>
    <t>2.6. Área destinada a atividades económicas</t>
  </si>
  <si>
    <t>2.7. O prédio insere-se em ARU?</t>
  </si>
  <si>
    <t>2.7.1. Qual?</t>
  </si>
  <si>
    <r>
      <t>3.1. Área total do terreno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</si>
  <si>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3.2. Área da parcela sítuada até 30 metros de via infraestruturada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</si>
  <si>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(Preencher apenas nas situações em que o prédio se encontrar inserido em corredor verde ou em duas ou mais categorias de espaço)</t>
  </si>
  <si>
    <r>
      <t xml:space="preserve">Área do terreno abrangida pelo </t>
    </r>
    <r>
      <rPr>
        <u/>
        <sz val="9"/>
        <color rgb="FF000000"/>
        <rFont val="Arial"/>
        <family val="2"/>
      </rPr>
      <t>corredor verde</t>
    </r>
    <r>
      <rPr>
        <sz val="9"/>
        <color rgb="FF000000"/>
        <rFont val="Arial"/>
        <family val="2"/>
      </rPr>
      <t xml:space="preserve">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</si>
  <si>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 xml:space="preserve">Área de impermeabilização no </t>
    </r>
    <r>
      <rPr>
        <u/>
        <sz val="9"/>
        <rFont val="Arial"/>
        <family val="2"/>
      </rPr>
      <t>corredor verde</t>
    </r>
    <r>
      <rPr>
        <sz val="9"/>
        <rFont val="Arial"/>
        <family val="2"/>
      </rPr>
      <t xml:space="preserve">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</si>
  <si>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Área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</si>
  <si>
    <r>
      <t>Área de implantação, na categoria referida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</si>
  <si>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Área de impermeabilização, na categoria referida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</si>
  <si>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rPr>
        <b/>
        <sz val="7"/>
        <color theme="1"/>
        <rFont val="Arial"/>
        <family val="2"/>
      </rPr>
      <t>4. Cedências</t>
    </r>
    <r>
      <rPr>
        <sz val="7"/>
        <color theme="1"/>
        <rFont val="Arial"/>
        <family val="2"/>
      </rPr>
      <t xml:space="preserve">
4.1. Infraestrutura local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A que, englobando todo o espaço público de circulação e de estadia, incluindo vias, estacionamento, praças e espaços verdes e os sistemas de abastecimento de água e de drenagem de águas residuais e pluviais, o sistema de recolha de resíduos sólidos urbanos, as redes de fornecimento de energia elétrica, iluminação pública, gás e telecomunicações, irá servir diretamente e sobretudo cada conjunto edificado.
4.1.1. Áreas Verdes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Áreas verdes propostas no âmbito da intervenção urbanística, que servem diretamente cada conjunto edificado.
4.1.2. Infraestruturas viárias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Vias que servem diretamente cada conjunto edificado.
4.2. Infraestrutura geral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a) Os espaços destinados a equipamento;
b) parte das vias assinaladas na Planta de Ordenamento como integrantes dos “Eixos urbanos estruturantes” e “Eixos urbanos complementares”, concretamente:
i) Os troços viários sem construção adjacente em extensão ≥ 50 m; 
ii) A área dos troços viários com construção adjacente que exceda um perfil transversal de 12 m, quando a sua dimensão decorra de imposição municipal.
c) As áreas verdes de acesso público integradas na Carta da Estrutura Ecológica Municipal ou assinaladas como “áreas verdes de proteção e enquadramento” na Carta de Qualificação do Solo, deduzidas de 0,1 m2 / m2 AE em cada operação urbanística que as integre; 
d) Os espaços destinados a componentes de âmbito geral das infraestruturas referidas na alínea b) do n.º 1.
4.2.1. Áreas Verdes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“Áreas verdes de acesso público” integradas na Carta da Estrutura Ecológica Municipal ou assinaladas como “áreas verdes de proteção e enquadramento” na Carta de Qualificação do Solo, deduzidas de 0,1 m2/ m2 de AE em cada operação urbanística que as integre.
</t>
    </r>
  </si>
  <si>
    <r>
      <rPr>
        <b/>
        <sz val="7"/>
        <color theme="1"/>
        <rFont val="Arial"/>
        <family val="2"/>
      </rPr>
      <t>8. Perequação / Edificabilidade</t>
    </r>
    <r>
      <rPr>
        <sz val="7"/>
        <color theme="1"/>
        <rFont val="Arial"/>
        <family val="2"/>
      </rPr>
      <t xml:space="preserve">
8.1. Edificabilidade Abstrata (EA)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Edificabilidade abstrata para cada prédio, a qual é entendida como direito de edificabilidade (ainda abstrato) do proprietário. Corresponde à edificabilidade constante dos números 2 e seguintes do artigo 134º do RPDM.
8.2. ae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Área de edificação total, resultante da operação urbanística, incluindo a preexistente, nos termos do RPEEU.
8.3. Acréscimo de área de edificação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Acréscimo de área de edificação em relação à preexistência legalmente constituída.
8.4. AE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Área de edificação resultante de operação urbanística que exceda a pré-existente em situação legal, deduzida de 150 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, nos termos do RPEEU.
8.5. dae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A diferença, em 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de ae, entre edificabilidade concreta e edificabilidade abstrata.
8.6. Índice de Edificabilidade Abstrata (I)
Índice menor, estabelecido para cada uma das Unidades Territoriais (UT), nos termos do artigo 134º do RPDM.
</t>
    </r>
    <r>
      <rPr>
        <b/>
        <sz val="7"/>
        <color theme="1"/>
        <rFont val="Arial"/>
        <family val="2"/>
      </rPr>
      <t xml:space="preserve">
9. Outros dados</t>
    </r>
    <r>
      <rPr>
        <sz val="7"/>
        <color theme="1"/>
        <rFont val="Arial"/>
        <family val="2"/>
      </rPr>
      <t xml:space="preserve">
(...)
9.3.1. Custo das obras de infraestrutura local a cargo do promotor (OUL) (€)
Cálculo nos termos do Anexo 1 do RPEEU.
9.3.2. Custo das obras de infraestrutura geral a cargo do promotor (OUG) (€)
Cálculo nos termos do Anexo 1 do RPEEU.
9.4. Coeficiente de Localização (CL)
Coeficiente de localização fixado para o local, no quadro CIMI, nos termos dos artigos 5º e 7º do RPEEU.</t>
    </r>
  </si>
  <si>
    <r>
      <t>4.2.2. Infraestruturas viárias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Parte das vias assinaladas na Planta de Ordenamento como integrantes dos “Eixos urbanos estruturantes” e “Eixos urbanos complementares”, concretamente: 
i) Os troços viários sem construção adjacente em extensão ≥ 50m; 
ii) A área dos troços viários com construção adjacente que exceda um perfil transversal de 12m, quando a sua dimensão decorra de imposição municipal. 
4.2.3. Equipamentos ou outras infraestruturas urbanas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Áreas destinadas à concretização das intervenções identificadas no Quadro “Estimativa de investimento CMP para infraestrutura geral”, do Nº III do Anexo 3 do RPEEU.
4.3. Área de cedência com a edificabilidade em excesso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Conceito definido no Artigo 135.º do RPDM. Corresponde à área cedida equivalente à edificabilidade concreta estabelecida no âmbito da operação urbanística subtraída da já existente, no caso de ser superior à edificabilidade abstrata.
4.4. Ce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A cedência efetiva para infraestrutura geral, em 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, acrescida da cedência de terreno com edificabilidade.
4.5. Área de cedência da parcela/fração localizada na área de "zonamento inclusivo" com edificabilidade destinada a habitação acessível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Conceito definido no Artigo 142.º do RPDM. 
Habitação acessível - alojamentos para arrendamento habitacional, nos termos do Programa de Arrendamento Acessível, que visa promover uma oferta alargada de habitação para arrendamento abaixo dos valores de mercado.
</t>
    </r>
  </si>
  <si>
    <r>
      <rPr>
        <b/>
        <sz val="7"/>
        <color theme="1"/>
        <rFont val="Arial"/>
        <family val="2"/>
      </rPr>
      <t xml:space="preserve">
5. Características da operação urbanística</t>
    </r>
    <r>
      <rPr>
        <sz val="7"/>
        <color theme="1"/>
        <rFont val="Arial"/>
        <family val="2"/>
      </rPr>
      <t xml:space="preserve">
</t>
    </r>
    <r>
      <rPr>
        <u/>
        <sz val="7"/>
        <color theme="1"/>
        <rFont val="Arial"/>
        <family val="2"/>
      </rPr>
      <t>Área do lote</t>
    </r>
    <r>
      <rPr>
        <sz val="7"/>
        <color theme="1"/>
        <rFont val="Arial"/>
        <family val="2"/>
      </rPr>
      <t xml:space="preserve">
Área de cada um dos lotes da operação de loteamento.
</t>
    </r>
    <r>
      <rPr>
        <u/>
        <sz val="7"/>
        <color theme="1"/>
        <rFont val="Arial"/>
        <family val="2"/>
      </rPr>
      <t>Área de impermeabilização</t>
    </r>
    <r>
      <rPr>
        <sz val="7"/>
        <color theme="1"/>
        <rFont val="Arial"/>
        <family val="2"/>
      </rPr>
      <t xml:space="preserve">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Conceito definido no Decreto Regulamentar n.º 5/2019, de 27 de setembro - Conceitos Técnicos nos domínios do Ordenamento do Território e do Urbanismo.
</t>
    </r>
    <r>
      <rPr>
        <u/>
        <sz val="7"/>
        <color theme="1"/>
        <rFont val="Arial"/>
        <family val="2"/>
      </rPr>
      <t>Área de implantação</t>
    </r>
    <r>
      <rPr>
        <sz val="7"/>
        <color theme="1"/>
        <rFont val="Arial"/>
        <family val="2"/>
      </rPr>
      <t xml:space="preserve">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Conceito definido no Decreto Regulamentar n.º 5/2019, de 27 de setembro - Conceitos Técnicos nos domínios do Ordenamento do Território e do Urbanismo.
</t>
    </r>
    <r>
      <rPr>
        <u/>
        <sz val="7"/>
        <color theme="1"/>
        <rFont val="Arial"/>
        <family val="2"/>
      </rPr>
      <t>Área da preexistência do lote</t>
    </r>
    <r>
      <rPr>
        <sz val="7"/>
        <color theme="1"/>
        <rFont val="Arial"/>
        <family val="2"/>
      </rPr>
      <t xml:space="preserve">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Área de edificação preexistente legalmente constituída, para cada um dos lotes da operação de loteamento.
</t>
    </r>
    <r>
      <rPr>
        <u/>
        <sz val="7"/>
        <color theme="1"/>
        <rFont val="Arial"/>
        <family val="2"/>
      </rPr>
      <t>Volumetria de construção</t>
    </r>
    <r>
      <rPr>
        <sz val="7"/>
        <color theme="1"/>
        <rFont val="Arial"/>
        <family val="2"/>
      </rPr>
      <t xml:space="preserve"> (m</t>
    </r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)
Conceito definido no Decreto Regulamentar n.º 5/2019, de 27 de setembro - Conceitos Técnicos nos domínios do Ordenamento do Território e do Urbanismo.
</t>
    </r>
    <r>
      <rPr>
        <u/>
        <sz val="7"/>
        <color theme="1"/>
        <rFont val="Arial"/>
        <family val="2"/>
      </rPr>
      <t>Cércea</t>
    </r>
    <r>
      <rPr>
        <sz val="7"/>
        <color theme="1"/>
        <rFont val="Arial"/>
        <family val="2"/>
      </rPr>
      <t xml:space="preserve"> (m)
A dimensão vertical da construção, medida a partir do ponto de cota média do terreno marginal ao alinhamento da fachada até à linha superior do beirado, platibanda ou guarda do terraço, incluindo andares recuados mas excluindo acessórios: chaminés, casa de máquinas de ascensores, depósitos de água, etc.
</t>
    </r>
    <r>
      <rPr>
        <u/>
        <sz val="7"/>
        <color theme="1"/>
        <rFont val="Arial"/>
        <family val="2"/>
      </rPr>
      <t>Número de pisos</t>
    </r>
    <r>
      <rPr>
        <sz val="7"/>
        <color theme="1"/>
        <rFont val="Arial"/>
        <family val="2"/>
      </rPr>
      <t xml:space="preserve">
Piso – Conceito definido no Decreto Regulamentar n.º 5/2019, de 27 de setembro - Conceitos Técnicos nos domínios do Ordenamento do Território e do Urbanismo.
</t>
    </r>
    <r>
      <rPr>
        <u/>
        <sz val="7"/>
        <color theme="1"/>
        <rFont val="Arial"/>
        <family val="2"/>
      </rPr>
      <t>Número de fogos</t>
    </r>
    <r>
      <rPr>
        <sz val="7"/>
        <color theme="1"/>
        <rFont val="Arial"/>
        <family val="2"/>
      </rPr>
      <t xml:space="preserve">
Total de edifícios, frações ou unidades destinadas a habitação, para cada um dos lotes da operação de loteamento.</t>
    </r>
  </si>
  <si>
    <r>
      <t xml:space="preserve">Área da </t>
    </r>
    <r>
      <rPr>
        <u/>
        <sz val="8"/>
        <color theme="1"/>
        <rFont val="Arial"/>
        <family val="2"/>
      </rPr>
      <t>preexistência no lote</t>
    </r>
    <r>
      <rPr>
        <sz val="8"/>
        <color theme="1"/>
        <rFont val="Arial"/>
        <family val="2"/>
      </rPr>
      <t xml:space="preserve">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) </t>
    </r>
    <r>
      <rPr>
        <b/>
        <vertAlign val="superscript"/>
        <sz val="8"/>
        <color theme="0" tint="-0.499984740745262"/>
        <rFont val="Arial"/>
        <family val="2"/>
      </rPr>
      <t>4</t>
    </r>
  </si>
  <si>
    <r>
      <rPr>
        <b/>
        <sz val="6"/>
        <color theme="0" tint="-0.499984740745262"/>
        <rFont val="Arial"/>
        <family val="2"/>
      </rPr>
      <t>4.</t>
    </r>
    <r>
      <rPr>
        <sz val="6"/>
        <color theme="0" tint="-0.499984740745262"/>
        <rFont val="Arial"/>
        <family val="2"/>
      </rPr>
      <t xml:space="preserve"> Quando existe título emitido, corresponde à "área de edificação" ou "área bruta de construção" descrita no mesmo.</t>
    </r>
  </si>
  <si>
    <r>
      <t>8.2. ae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  <r>
      <rPr>
        <b/>
        <sz val="6"/>
        <color theme="0" tint="-0.499984740745262"/>
        <rFont val="Arial"/>
        <family val="2"/>
      </rPr>
      <t>5</t>
    </r>
  </si>
  <si>
    <r>
      <t xml:space="preserve">8.6. Índice de Edificabilidade Abstrata (I) </t>
    </r>
    <r>
      <rPr>
        <b/>
        <sz val="6"/>
        <color theme="1" tint="0.499984740745262"/>
        <rFont val="Arial"/>
        <family val="2"/>
      </rPr>
      <t>6</t>
    </r>
  </si>
  <si>
    <r>
      <rPr>
        <b/>
        <sz val="6"/>
        <color theme="0" tint="-0.499984740745262"/>
        <rFont val="Arial"/>
        <family val="2"/>
      </rPr>
      <t xml:space="preserve">5. </t>
    </r>
    <r>
      <rPr>
        <sz val="6"/>
        <color theme="0" tint="-0.499984740745262"/>
        <rFont val="Arial"/>
        <family val="2"/>
      </rPr>
      <t>ae: Área de edificação total, resultante de operação urbanística, incluindo a preexistente, nos termos do RPEEU</t>
    </r>
  </si>
  <si>
    <r>
      <rPr>
        <b/>
        <sz val="6"/>
        <color theme="0" tint="-0.499984740745262"/>
        <rFont val="Arial"/>
        <family val="2"/>
      </rPr>
      <t xml:space="preserve">6.  </t>
    </r>
    <r>
      <rPr>
        <sz val="6"/>
        <color theme="0" tint="-0.499984740745262"/>
        <rFont val="Arial"/>
        <family val="2"/>
      </rPr>
      <t>I: Índice menor, estabelecido para cada uma das Unidades Territoriais, nos termos do artigo 134º do RPDM.</t>
    </r>
  </si>
  <si>
    <r>
      <rPr>
        <b/>
        <sz val="6"/>
        <color theme="0" tint="-0.499984740745262"/>
        <rFont val="Arial"/>
        <family val="2"/>
      </rPr>
      <t>7.</t>
    </r>
    <r>
      <rPr>
        <sz val="6"/>
        <color theme="0" tint="-0.499984740745262"/>
        <rFont val="Arial"/>
        <family val="2"/>
      </rPr>
      <t xml:space="preserve"> Consultar Anexo 1 do RPEEU</t>
    </r>
  </si>
  <si>
    <r>
      <rPr>
        <b/>
        <sz val="6"/>
        <color theme="0" tint="-0.499984740745262"/>
        <rFont val="Arial"/>
        <family val="2"/>
      </rPr>
      <t>8.</t>
    </r>
    <r>
      <rPr>
        <sz val="6"/>
        <color theme="0" tint="-0.499984740745262"/>
        <rFont val="Arial"/>
        <family val="2"/>
      </rPr>
      <t xml:space="preserve"> Coeficiente de localização fixado para o local, no quadro CIMI, nos termos dos artigos 5º e 7º do RPEEU</t>
    </r>
  </si>
  <si>
    <r>
      <t xml:space="preserve">9.3. Custos a cargo do promotor </t>
    </r>
    <r>
      <rPr>
        <b/>
        <sz val="7"/>
        <color theme="0" tint="-0.34998626667073579"/>
        <rFont val="Arial"/>
        <family val="2"/>
      </rPr>
      <t>7</t>
    </r>
  </si>
  <si>
    <r>
      <t xml:space="preserve">3. Caraterísticas do prédio </t>
    </r>
    <r>
      <rPr>
        <sz val="9"/>
        <color theme="1"/>
        <rFont val="Arial"/>
        <family val="2"/>
      </rPr>
      <t>(no caso de alterações ao loteamento deve caraterizar apenas a área dos lotes alterados)</t>
    </r>
  </si>
  <si>
    <t>Assinatura</t>
  </si>
  <si>
    <t>Anexos e aparcamento, acima do solo</t>
  </si>
  <si>
    <t>6.1. Número total de lotes</t>
  </si>
  <si>
    <r>
      <t>6.2. Área de impermeabilização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</si>
  <si>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rPr>
        <u/>
        <sz val="7"/>
        <rFont val="Arial"/>
        <family val="2"/>
      </rPr>
      <t>Área de edificação</t>
    </r>
    <r>
      <rPr>
        <sz val="7"/>
        <rFont val="Arial"/>
        <family val="2"/>
      </rPr>
      <t xml:space="preserve"> (m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)
Conceito definido no Artigo 3.º do RPDM.
ae - o somatório da área de cada um dos pisos, expresso em metros quadrados (m2), de todos os edifícios que existem ou podem ser realizados na(s) parcela(s), com exclusão de: 
i. Terraços descobertos, varandas, desde que não envidraçadas, e balcões abertos para o exterior; 
ii. Espaços livres de uso público cobertos pelas edificações; 
iii. Sótão sem pé-direito regulamentar para fins habitacionais; 
iv. Arrecadações em cave afetas às diversas unidades de utilização do edifício; 
v. Estacionamento instalado nas caves dos edifícios; 
vi. Áreas técnicas acima ou abaixo do solo (posto de transformação, central térmica, compartimentos de recolha de lixo, casa das máquinas dos elevadores, depósitos de água e central de bombagem, entre outras). 
</t>
    </r>
    <r>
      <rPr>
        <u/>
        <sz val="7"/>
        <rFont val="Arial"/>
        <family val="2"/>
      </rPr>
      <t>Área total de construção</t>
    </r>
    <r>
      <rPr>
        <sz val="7"/>
        <rFont val="Arial"/>
        <family val="2"/>
      </rPr>
      <t xml:space="preserve"> (m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)
Conceito definido no Decreto Regulamentar n.º 5/2019, de 27 de setembro - Conceitos Técnicos nos domínios do Ordenamento do Território e do Urbanismo.
</t>
    </r>
    <r>
      <rPr>
        <u/>
        <sz val="7"/>
        <rFont val="Arial"/>
        <family val="2"/>
      </rPr>
      <t>Outras áreas</t>
    </r>
    <r>
      <rPr>
        <sz val="7"/>
        <rFont val="Arial"/>
        <family val="2"/>
      </rPr>
      <t xml:space="preserve"> (m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)
Áreas não contabilizadas na área total de construção e/ou elementos arquitetónicos sobre o domínio público.
</t>
    </r>
    <r>
      <rPr>
        <b/>
        <sz val="7"/>
        <rFont val="Arial"/>
        <family val="2"/>
      </rPr>
      <t>6. Dados do projeto - Valores totais</t>
    </r>
    <r>
      <rPr>
        <sz val="7"/>
        <rFont val="Arial"/>
        <family val="2"/>
      </rPr>
      <t xml:space="preserve">
(...)
6.3. Índice de impermeabilização
Conceito definido no Decreto Regulamentar n.º 5/2019, de 27 de setembro - Conceitos Técnicos nos domínios do Ordenamento do Território e do Urbanismo.
(...)
6.7. Índice de edificação
Conceito definido no Artigo 3.º do RPDM.
Razão entre área de edificação, excluídas dos equipamentos de utilização coletiva a ceder ao domínio municipal, e a área da(s) parcela(s), ou a área do plano (categoria de espaço, unidade operativa de planeamento e gestão, plano de urbanização, plano de pormenor ou unidade de execução) a que se reporta.
(...)</t>
    </r>
  </si>
  <si>
    <r>
      <t xml:space="preserve">Total da área de edificação </t>
    </r>
    <r>
      <rPr>
        <u/>
        <sz val="8"/>
        <color theme="1"/>
        <rFont val="Arial"/>
        <family val="2"/>
      </rPr>
      <t>pré-existente legalmente constituída</t>
    </r>
    <r>
      <rPr>
        <sz val="8"/>
        <color theme="1"/>
        <rFont val="Arial"/>
        <family val="2"/>
      </rPr>
      <t xml:space="preserve">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</si>
  <si>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t>Varandas envidraçadas cobertas</t>
  </si>
  <si>
    <t>Loteamento objeto da alteração</t>
  </si>
  <si>
    <r>
      <t xml:space="preserve">Nota: </t>
    </r>
    <r>
      <rPr>
        <sz val="7"/>
        <color theme="0" tint="-0.499984740745262"/>
        <rFont val="Arial"/>
        <family val="2"/>
      </rPr>
      <t>Caso sejam alterados mais de 3 lotes deverá reproduzir o presente anexo em documento autónomo.</t>
    </r>
  </si>
  <si>
    <r>
      <rPr>
        <b/>
        <sz val="8"/>
        <color theme="0" tint="-0.499984740745262"/>
        <rFont val="Arial"/>
        <family val="2"/>
      </rPr>
      <t>Nota</t>
    </r>
    <r>
      <rPr>
        <sz val="8"/>
        <color theme="0" tint="-0.499984740745262"/>
        <rFont val="Arial"/>
        <family val="2"/>
      </rPr>
      <t>: No caso de o prédio se localizar em mais do que duas categorias de solo, deverá reproduzir o presente Anexo em documento autónomo.</t>
    </r>
  </si>
  <si>
    <r>
      <t>6.4. Área de implantação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</si>
  <si>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6.5. Área total de construção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</si>
  <si>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6.6. Área de edificação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</si>
  <si>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6.7. Índice de edificação</t>
  </si>
  <si>
    <r>
      <t>6.8. Volume de construção (m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</si>
  <si>
    <r>
      <t>9.4. Coeficiente de Localização (cL)</t>
    </r>
    <r>
      <rPr>
        <sz val="9"/>
        <color theme="1" tint="0.499984740745262"/>
        <rFont val="Arial"/>
        <family val="2"/>
      </rPr>
      <t xml:space="preserve"> </t>
    </r>
    <r>
      <rPr>
        <b/>
        <vertAlign val="superscript"/>
        <sz val="9"/>
        <color theme="1" tint="0.499984740745262"/>
        <rFont val="Arial"/>
        <family val="2"/>
      </rPr>
      <t>8</t>
    </r>
  </si>
  <si>
    <r>
      <rPr>
        <b/>
        <sz val="7"/>
        <color theme="1"/>
        <rFont val="Arial"/>
        <family val="2"/>
      </rPr>
      <t xml:space="preserve">1. Operação Urbanística </t>
    </r>
    <r>
      <rPr>
        <sz val="7"/>
        <color theme="1"/>
        <rFont val="Arial"/>
        <family val="2"/>
      </rPr>
      <t xml:space="preserve">
Definida nos termos do Decreto-Lei n.º 555/99, de 16 de dezembro com atual redação – RJUE.
</t>
    </r>
    <r>
      <rPr>
        <b/>
        <sz val="7"/>
        <color theme="1"/>
        <rFont val="Arial"/>
        <family val="2"/>
      </rPr>
      <t>2. Enquadramento</t>
    </r>
    <r>
      <rPr>
        <sz val="7"/>
        <color theme="1"/>
        <rFont val="Arial"/>
        <family val="2"/>
      </rPr>
      <t xml:space="preserve">
2.1. Carta de Qualificação do Solo do PDM
Cf. Carta de Qualificação do Solo do PDM.
2.2. O prédio encontra-se inserido, na Carta de Qualificação do Solo do PDM, em duas ou mais categorias de espaço ou incide em Corredor Verde?
Cf. Carta de Qualificação do Solo do PDM.
2.3. Localiza-se em área de "Zonamento Inclusivo"
Cf. Anexo 2 – Carta de Zonamento Inclusivo do RPEEU.
2.4. Unidade Territorial (UT)
Delimitadas no art.º 133.º do RPDM.
2.5. Área com condicionantes biofísicas
Áreas assinaladas na Carta Complementar – Carta de Zonamento Perequativo.
2.6. Área de atividades económicas
Áreas assinaladas na Planta de Ordenamento – Carta de Qualificação do Solo.
2.7. O prédio insere-se em ARU?
2.7.1. Qual?
Consultar as ARU em vigor no Município do Porto. 
</t>
    </r>
    <r>
      <rPr>
        <b/>
        <sz val="7"/>
        <color theme="1"/>
        <rFont val="Arial"/>
        <family val="2"/>
      </rPr>
      <t xml:space="preserve">3. Caraterísticas do prédio
</t>
    </r>
    <r>
      <rPr>
        <sz val="7"/>
        <color theme="1"/>
        <rFont val="Arial"/>
        <family val="2"/>
      </rPr>
      <t>3.1. Área total do terreno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
Área de Solo - Conceito definido no Decreto Regulamentar n.º 5/2019, de 27 de setembro - Conceitos Técnicos nos domínios do Ordenamento do Território e do Urbanismo.
3.2. Área da parcela situada até 30 metros da via infraestruturada (m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)
Corresponde à área da parcela do terreno objeto de intervenção com frente para a via infraestruturada, situada até à distância de 30 m face à referida via. </t>
    </r>
  </si>
  <si>
    <r>
      <t xml:space="preserve">Nota: </t>
    </r>
    <r>
      <rPr>
        <sz val="7"/>
        <color theme="0" tint="-0.499984740745262"/>
        <rFont val="Arial"/>
        <family val="2"/>
      </rPr>
      <t>Se o n.º de lotes for superior a 10, deverá reproduzir a presente tabela em documento autónomo com a caraterização de todos os lotes, e apresentar no presente quadro apenas o valor total numa das colunas.</t>
    </r>
  </si>
  <si>
    <t>Proposto</t>
  </si>
  <si>
    <r>
      <rPr>
        <b/>
        <sz val="8"/>
        <color theme="0" tint="-0.499984740745262"/>
        <rFont val="Arial"/>
        <family val="2"/>
      </rPr>
      <t>Nota</t>
    </r>
    <r>
      <rPr>
        <sz val="8"/>
        <color theme="0" tint="-0.499984740745262"/>
        <rFont val="Arial"/>
        <family val="2"/>
      </rPr>
      <t>: Todos os campos do ponto 2 são de preenchimento obrigatório, devendo escolher uma das opções listadas (</t>
    </r>
    <r>
      <rPr>
        <u/>
        <sz val="8"/>
        <color theme="0" tint="-0.499984740745262"/>
        <rFont val="Arial"/>
        <family val="2"/>
      </rPr>
      <t>não editar os campos</t>
    </r>
    <r>
      <rPr>
        <sz val="8"/>
        <color theme="0" tint="-0.499984740745262"/>
        <rFont val="Arial"/>
        <family val="2"/>
      </rPr>
      <t>).</t>
    </r>
  </si>
  <si>
    <t>Espaços não encerrados cobertos pelas edificações, de utilização pública (privados de uso público)</t>
  </si>
  <si>
    <r>
      <t xml:space="preserve"> Área de construção 
(Total dos </t>
    </r>
    <r>
      <rPr>
        <u/>
        <sz val="9"/>
        <color theme="1"/>
        <rFont val="Arial"/>
        <family val="2"/>
      </rPr>
      <t>lotes alterados</t>
    </r>
    <r>
      <rPr>
        <sz val="9"/>
        <color theme="1"/>
        <rFont val="Arial"/>
        <family val="2"/>
      </rPr>
      <t>)</t>
    </r>
  </si>
  <si>
    <r>
      <t xml:space="preserve"> Área de edificação 
(Total dos </t>
    </r>
    <r>
      <rPr>
        <u/>
        <sz val="9"/>
        <color theme="1"/>
        <rFont val="Arial"/>
        <family val="2"/>
      </rPr>
      <t>lotes alterados</t>
    </r>
    <r>
      <rPr>
        <sz val="9"/>
        <color theme="1"/>
        <rFont val="Arial"/>
        <family val="2"/>
      </rPr>
      <t>)</t>
    </r>
  </si>
  <si>
    <t xml:space="preserve">6.3. Índice de impermeabilização </t>
  </si>
  <si>
    <t>Índice de impermeabilização, na categoria referida</t>
  </si>
  <si>
    <t>Índice de impermeabilização no corredor verde</t>
  </si>
  <si>
    <t>Consultar: Anexo 2 do RPEEU - Planta de zonamento inclusivo</t>
  </si>
  <si>
    <t>Consultar: Carta complementar - Carta de zonamento perequativo</t>
  </si>
  <si>
    <t>Lote n.º</t>
  </si>
  <si>
    <t>Alteração de loteamento com obras de urbanização</t>
  </si>
  <si>
    <t>Área com condicionantes biofísicas</t>
  </si>
  <si>
    <t>Área a integrar no domínio público *</t>
  </si>
  <si>
    <t>* A validar pelos serviços.</t>
  </si>
  <si>
    <t>Área afeta à consolidação edificatória *</t>
  </si>
  <si>
    <r>
      <t>4.6. Área total do terreno após cedências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</si>
</sst>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0" tint="-0.499984740745262"/>
      <name val="Arial"/>
      <family val="2"/>
    </font>
    <font>
      <sz val="6"/>
      <color theme="1"/>
      <name val="Arial"/>
      <family val="2"/>
    </font>
    <font>
      <b/>
      <sz val="6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sz val="11"/>
      <color theme="0" tint="-0.499984740745262"/>
      <name val="Arial"/>
      <family val="2"/>
    </font>
    <font>
      <sz val="9"/>
      <color theme="1"/>
      <name val="Calibri"/>
      <family val="2"/>
      <scheme val="minor"/>
    </font>
    <font>
      <b/>
      <sz val="6"/>
      <color theme="1" tint="0.499984740745262"/>
      <name val="Arial"/>
      <family val="2"/>
    </font>
    <font>
      <b/>
      <sz val="9"/>
      <color rgb="FF000000"/>
      <name val="Arial"/>
      <family val="2"/>
    </font>
    <font>
      <sz val="9"/>
      <color theme="1" tint="0.499984740745262"/>
      <name val="Arial"/>
      <family val="2"/>
    </font>
    <font>
      <b/>
      <sz val="8"/>
      <color rgb="FFFF0000"/>
      <name val="Arial"/>
      <family val="2"/>
    </font>
    <font>
      <b/>
      <sz val="7"/>
      <color theme="0" tint="-0.499984740745262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rgb="FFFF0000"/>
      <name val="Arial"/>
      <family val="2"/>
    </font>
    <font>
      <b/>
      <sz val="7"/>
      <color theme="0" tint="-0.34998626667073579"/>
      <name val="Arial"/>
      <family val="2"/>
    </font>
    <font>
      <b/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7"/>
      <color theme="1"/>
      <name val="Arial"/>
      <family val="2"/>
    </font>
    <font>
      <vertAlign val="superscript"/>
      <sz val="7"/>
      <name val="Arial"/>
      <family val="2"/>
    </font>
    <font>
      <u/>
      <sz val="11"/>
      <color theme="1"/>
      <name val="Calibri"/>
      <family val="2"/>
      <scheme val="minor"/>
    </font>
    <font>
      <u/>
      <sz val="9"/>
      <color theme="1"/>
      <name val="Arial"/>
      <family val="2"/>
    </font>
    <font>
      <u/>
      <sz val="9"/>
      <color rgb="FF000000"/>
      <name val="Arial"/>
      <family val="2"/>
    </font>
    <font>
      <u/>
      <sz val="9"/>
      <name val="Arial"/>
      <family val="2"/>
    </font>
    <font>
      <u/>
      <sz val="8"/>
      <color theme="1"/>
      <name val="Arial"/>
      <family val="2"/>
    </font>
    <font>
      <u/>
      <sz val="7"/>
      <color theme="1"/>
      <name val="Arial"/>
      <family val="2"/>
    </font>
    <font>
      <u/>
      <sz val="7"/>
      <name val="Arial"/>
      <family val="2"/>
    </font>
    <font>
      <b/>
      <sz val="7"/>
      <name val="Arial"/>
      <family val="2"/>
    </font>
    <font>
      <b/>
      <vertAlign val="superscript"/>
      <sz val="8"/>
      <color theme="0" tint="-0.499984740745262"/>
      <name val="Arial"/>
      <family val="2"/>
    </font>
    <font>
      <sz val="9"/>
      <color theme="0" tint="-0.34998626667073579"/>
      <name val="Arial"/>
      <family val="2"/>
    </font>
    <font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vertAlign val="superscript"/>
      <sz val="9"/>
      <color theme="1" tint="0.499984740745262"/>
      <name val="Arial"/>
      <family val="2"/>
    </font>
    <font>
      <sz val="8"/>
      <color rgb="FFFF0000"/>
      <name val="Arial"/>
      <family val="2"/>
    </font>
    <font>
      <u/>
      <sz val="8"/>
      <color theme="0" tint="-0.499984740745262"/>
      <name val="Arial"/>
      <family val="2"/>
    </font>
    <font>
      <b/>
      <sz val="6"/>
      <color rgb="FFFF0000"/>
      <name val="Arial"/>
      <family val="2"/>
    </font>
    <font>
      <b/>
      <sz val="11"/>
      <color rgb="FFFF0000"/>
      <name val="Arial"/>
      <family val="2"/>
    </font>
    <font>
      <b/>
      <sz val="7"/>
      <color theme="8"/>
      <name val="Arial"/>
      <family val="2"/>
    </font>
    <font>
      <sz val="11"/>
      <color theme="8"/>
      <name val="Calibri"/>
      <family val="2"/>
      <scheme val="minor"/>
    </font>
    <font>
      <sz val="8"/>
      <color theme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auto="1"/>
      </left>
      <right style="hair">
        <color auto="1"/>
      </right>
      <top style="dashed">
        <color indexed="64"/>
      </top>
      <bottom style="hair">
        <color auto="1"/>
      </bottom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auto="1"/>
      </left>
      <right style="hair">
        <color auto="1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  <protection locked="0"/>
    </xf>
    <xf numFmtId="2" fontId="9" fillId="0" borderId="20" xfId="0" applyNumberFormat="1" applyFont="1" applyBorder="1" applyAlignment="1" applyProtection="1">
      <alignment horizontal="center" vertical="center"/>
      <protection locked="0"/>
    </xf>
    <xf numFmtId="2" fontId="9" fillId="0" borderId="2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2" borderId="0" xfId="0" applyFill="1"/>
    <xf numFmtId="0" fontId="21" fillId="2" borderId="0" xfId="0" applyFont="1" applyFill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/>
    <xf numFmtId="0" fontId="9" fillId="2" borderId="0" xfId="0" applyFont="1" applyFill="1" applyAlignment="1">
      <alignment vertical="top"/>
    </xf>
    <xf numFmtId="0" fontId="2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2" fontId="6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/>
    <xf numFmtId="0" fontId="0" fillId="2" borderId="0" xfId="0" applyFill="1" applyAlignment="1">
      <alignment vertical="center"/>
    </xf>
    <xf numFmtId="0" fontId="0" fillId="2" borderId="2" xfId="0" applyFill="1" applyBorder="1"/>
    <xf numFmtId="0" fontId="10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9" fillId="2" borderId="0" xfId="0" applyFont="1" applyFill="1"/>
    <xf numFmtId="2" fontId="10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5" xfId="0" applyFont="1" applyFill="1" applyBorder="1" applyAlignment="1">
      <alignment horizontal="left"/>
    </xf>
    <xf numFmtId="0" fontId="15" fillId="2" borderId="5" xfId="0" applyFont="1" applyFill="1" applyBorder="1"/>
    <xf numFmtId="2" fontId="10" fillId="3" borderId="22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2" fontId="10" fillId="3" borderId="14" xfId="0" applyNumberFormat="1" applyFont="1" applyFill="1" applyBorder="1" applyAlignment="1">
      <alignment horizontal="center" vertical="center"/>
    </xf>
    <xf numFmtId="2" fontId="9" fillId="3" borderId="24" xfId="0" applyNumberFormat="1" applyFont="1" applyFill="1" applyBorder="1" applyAlignment="1">
      <alignment horizontal="center" vertical="center"/>
    </xf>
    <xf numFmtId="2" fontId="10" fillId="3" borderId="24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horizontal="center" vertical="center"/>
    </xf>
    <xf numFmtId="2" fontId="10" fillId="3" borderId="2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17" fillId="2" borderId="2" xfId="0" applyFont="1" applyFill="1" applyBorder="1" applyAlignment="1">
      <alignment wrapText="1"/>
    </xf>
    <xf numFmtId="2" fontId="6" fillId="2" borderId="0" xfId="0" applyNumberFormat="1" applyFont="1" applyFill="1" applyAlignment="1">
      <alignment horizontal="center" vertical="center"/>
    </xf>
    <xf numFmtId="2" fontId="15" fillId="2" borderId="0" xfId="0" applyNumberFormat="1" applyFont="1" applyFill="1"/>
    <xf numFmtId="0" fontId="1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21" fillId="4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2" fontId="21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5" fillId="2" borderId="0" xfId="0" applyFont="1" applyFill="1"/>
    <xf numFmtId="0" fontId="3" fillId="2" borderId="0" xfId="0" applyFont="1" applyFill="1"/>
    <xf numFmtId="0" fontId="15" fillId="2" borderId="0" xfId="0" applyFont="1" applyFill="1" applyAlignment="1">
      <alignment vertical="center" wrapText="1"/>
    </xf>
    <xf numFmtId="0" fontId="3" fillId="2" borderId="40" xfId="0" applyFont="1" applyFill="1" applyBorder="1"/>
    <xf numFmtId="0" fontId="14" fillId="2" borderId="0" xfId="0" applyFont="1" applyFill="1"/>
    <xf numFmtId="0" fontId="33" fillId="2" borderId="0" xfId="0" applyFont="1" applyFill="1" applyAlignment="1">
      <alignment vertical="top" wrapText="1"/>
    </xf>
    <xf numFmtId="0" fontId="31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2" fillId="2" borderId="6" xfId="0" applyFont="1" applyFill="1" applyBorder="1" applyAlignment="1">
      <alignment horizontal="center"/>
    </xf>
    <xf numFmtId="0" fontId="10" fillId="2" borderId="0" xfId="0" applyFont="1" applyFill="1"/>
    <xf numFmtId="0" fontId="10" fillId="2" borderId="13" xfId="0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2" fontId="9" fillId="0" borderId="15" xfId="0" applyNumberFormat="1" applyFont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0" fillId="2" borderId="0" xfId="0" applyFont="1" applyFill="1"/>
    <xf numFmtId="1" fontId="4" fillId="2" borderId="0" xfId="0" applyNumberFormat="1" applyFont="1" applyFill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57" fillId="2" borderId="0" xfId="0" applyFont="1" applyFill="1" applyAlignment="1">
      <alignment horizontal="left" indent="1"/>
    </xf>
    <xf numFmtId="0" fontId="0" fillId="2" borderId="0" xfId="0" applyFill="1" applyAlignment="1">
      <alignment horizontal="left" vertical="center" indent="1"/>
    </xf>
    <xf numFmtId="0" fontId="17" fillId="2" borderId="7" xfId="0" applyFont="1" applyFill="1" applyBorder="1" applyAlignment="1">
      <alignment vertical="top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 wrapText="1"/>
    </xf>
    <xf numFmtId="0" fontId="6" fillId="2" borderId="2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32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33" fillId="2" borderId="0" xfId="0" applyFont="1" applyFill="1" applyAlignment="1">
      <alignment wrapText="1"/>
    </xf>
    <xf numFmtId="0" fontId="60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wrapText="1"/>
    </xf>
    <xf numFmtId="0" fontId="0" fillId="2" borderId="0" xfId="0" applyFill="1"/>
    <xf numFmtId="0" fontId="0" fillId="0" borderId="0" xfId="0"/>
    <xf numFmtId="0" fontId="6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wrapText="1"/>
    </xf>
    <xf numFmtId="2" fontId="6" fillId="2" borderId="0" xfId="0" applyNumberFormat="1" applyFont="1" applyFill="1" applyBorder="1" applyAlignment="1" applyProtection="1">
      <alignment horizontal="center" vertical="center"/>
    </xf>
    <xf numFmtId="2" fontId="15" fillId="2" borderId="0" xfId="0" applyNumberFormat="1" applyFont="1" applyFill="1" applyBorder="1" applyProtection="1"/>
    <xf numFmtId="0" fontId="0" fillId="2" borderId="0" xfId="0" applyFill="1" applyBorder="1" applyAlignment="1" applyProtection="1">
      <alignment horizontal="left" indent="1"/>
    </xf>
    <xf numFmtId="0" fontId="0" fillId="2" borderId="0" xfId="0" applyFill="1" applyAlignment="1" applyProtection="1">
      <alignment horizontal="left" indent="1"/>
    </xf>
    <xf numFmtId="0" fontId="15" fillId="2" borderId="0" xfId="0" applyFont="1" applyFill="1" applyProtection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5" fillId="2" borderId="0" xfId="0" applyFont="1" applyFill="1"/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left" wrapText="1" indent="1"/>
    </xf>
    <xf numFmtId="0" fontId="20" fillId="2" borderId="0" xfId="0" applyFont="1" applyFill="1" applyAlignment="1">
      <alignment horizontal="left" wrapText="1" indent="1"/>
    </xf>
    <xf numFmtId="0" fontId="61" fillId="2" borderId="0" xfId="0" applyFont="1" applyFill="1" applyAlignment="1">
      <alignment horizontal="left" vertical="center" wrapText="1"/>
    </xf>
    <xf numFmtId="10" fontId="6" fillId="3" borderId="3" xfId="0" applyNumberFormat="1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left" vertical="center" wrapText="1" indent="1"/>
    </xf>
    <xf numFmtId="0" fontId="57" fillId="2" borderId="0" xfId="0" applyFont="1" applyFill="1" applyAlignment="1">
      <alignment horizontal="left" vertical="center" wrapText="1" indent="1"/>
    </xf>
    <xf numFmtId="0" fontId="4" fillId="2" borderId="0" xfId="0" applyFont="1" applyFill="1"/>
    <xf numFmtId="0" fontId="0" fillId="0" borderId="0" xfId="0"/>
    <xf numFmtId="0" fontId="0" fillId="0" borderId="5" xfId="0" applyBorder="1"/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1" fillId="2" borderId="0" xfId="0" applyFont="1" applyFill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/>
    <xf numFmtId="2" fontId="6" fillId="3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left" vertical="center" wrapText="1"/>
    </xf>
    <xf numFmtId="0" fontId="31" fillId="2" borderId="4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5" fillId="2" borderId="1" xfId="0" applyNumberFormat="1" applyFont="1" applyFill="1" applyBorder="1" applyProtection="1">
      <protection locked="0"/>
    </xf>
    <xf numFmtId="0" fontId="30" fillId="2" borderId="0" xfId="0" applyFont="1" applyFill="1" applyAlignment="1">
      <alignment horizontal="left" wrapText="1"/>
    </xf>
    <xf numFmtId="0" fontId="51" fillId="2" borderId="31" xfId="0" applyFont="1" applyFill="1" applyBorder="1" applyAlignment="1" applyProtection="1">
      <alignment horizontal="left" wrapText="1"/>
      <protection locked="0"/>
    </xf>
    <xf numFmtId="0" fontId="51" fillId="2" borderId="32" xfId="0" applyFont="1" applyFill="1" applyBorder="1" applyAlignment="1" applyProtection="1">
      <alignment horizontal="left" wrapText="1"/>
      <protection locked="0"/>
    </xf>
    <xf numFmtId="0" fontId="51" fillId="2" borderId="33" xfId="0" applyFont="1" applyFill="1" applyBorder="1" applyAlignment="1" applyProtection="1">
      <alignment horizontal="left" wrapText="1"/>
      <protection locked="0"/>
    </xf>
    <xf numFmtId="0" fontId="51" fillId="2" borderId="29" xfId="0" applyFont="1" applyFill="1" applyBorder="1" applyAlignment="1" applyProtection="1">
      <alignment horizontal="left" wrapText="1"/>
      <protection locked="0"/>
    </xf>
    <xf numFmtId="0" fontId="51" fillId="2" borderId="0" xfId="0" applyFont="1" applyFill="1" applyAlignment="1" applyProtection="1">
      <alignment horizontal="left" wrapText="1"/>
      <protection locked="0"/>
    </xf>
    <xf numFmtId="0" fontId="51" fillId="2" borderId="34" xfId="0" applyFont="1" applyFill="1" applyBorder="1" applyAlignment="1" applyProtection="1">
      <alignment horizontal="left" wrapText="1"/>
      <protection locked="0"/>
    </xf>
    <xf numFmtId="0" fontId="51" fillId="2" borderId="35" xfId="0" applyFont="1" applyFill="1" applyBorder="1" applyAlignment="1" applyProtection="1">
      <alignment horizontal="left" wrapText="1"/>
      <protection locked="0"/>
    </xf>
    <xf numFmtId="0" fontId="51" fillId="2" borderId="36" xfId="0" applyFont="1" applyFill="1" applyBorder="1" applyAlignment="1" applyProtection="1">
      <alignment horizontal="left" wrapText="1"/>
      <protection locked="0"/>
    </xf>
    <xf numFmtId="0" fontId="51" fillId="2" borderId="37" xfId="0" applyFont="1" applyFill="1" applyBorder="1" applyAlignment="1" applyProtection="1">
      <alignment horizontal="left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33" fillId="2" borderId="0" xfId="0" applyFont="1" applyFill="1" applyAlignment="1">
      <alignment horizontal="center" vertical="top" wrapText="1"/>
    </xf>
    <xf numFmtId="0" fontId="3" fillId="2" borderId="41" xfId="0" applyFont="1" applyFill="1" applyBorder="1" applyAlignment="1" applyProtection="1">
      <alignment horizontal="left"/>
      <protection locked="0"/>
    </xf>
    <xf numFmtId="0" fontId="3" fillId="2" borderId="38" xfId="0" applyFont="1" applyFill="1" applyBorder="1" applyAlignment="1" applyProtection="1">
      <alignment horizontal="left"/>
      <protection locked="0"/>
    </xf>
    <xf numFmtId="0" fontId="3" fillId="2" borderId="39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/>
    <xf numFmtId="0" fontId="23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6" fillId="2" borderId="5" xfId="0" applyFont="1" applyFill="1" applyBorder="1"/>
    <xf numFmtId="0" fontId="6" fillId="2" borderId="0" xfId="0" applyFont="1" applyFill="1" applyAlignment="1">
      <alignment wrapText="1"/>
    </xf>
    <xf numFmtId="0" fontId="17" fillId="2" borderId="2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wrapText="1"/>
    </xf>
    <xf numFmtId="0" fontId="55" fillId="2" borderId="2" xfId="0" applyFont="1" applyFill="1" applyBorder="1" applyAlignment="1">
      <alignment horizontal="left" vertical="center" wrapText="1" indent="1"/>
    </xf>
    <xf numFmtId="0" fontId="55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top"/>
    </xf>
    <xf numFmtId="0" fontId="58" fillId="2" borderId="0" xfId="0" applyFont="1" applyFill="1" applyAlignment="1">
      <alignment vertical="top"/>
    </xf>
    <xf numFmtId="0" fontId="9" fillId="2" borderId="16" xfId="0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7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Protection="1">
      <protection locked="0"/>
    </xf>
    <xf numFmtId="0" fontId="17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0" xfId="0" applyFont="1" applyFill="1" applyAlignment="1">
      <alignment horizontal="center" wrapText="1"/>
    </xf>
    <xf numFmtId="0" fontId="15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5" fillId="2" borderId="5" xfId="0" applyFont="1" applyFill="1" applyBorder="1"/>
    <xf numFmtId="0" fontId="17" fillId="2" borderId="2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31" fillId="2" borderId="26" xfId="0" applyFont="1" applyFill="1" applyBorder="1" applyAlignment="1">
      <alignment horizontal="left" vertical="center" wrapText="1"/>
    </xf>
    <xf numFmtId="0" fontId="31" fillId="2" borderId="19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wrapText="1" indent="1"/>
    </xf>
    <xf numFmtId="0" fontId="17" fillId="2" borderId="0" xfId="0" applyFont="1" applyFill="1" applyAlignment="1">
      <alignment horizontal="left" wrapText="1" indent="1"/>
    </xf>
    <xf numFmtId="0" fontId="9" fillId="2" borderId="0" xfId="0" applyFont="1" applyFill="1" applyAlignment="1">
      <alignment horizontal="left"/>
    </xf>
    <xf numFmtId="0" fontId="9" fillId="2" borderId="5" xfId="0" applyFont="1" applyFill="1" applyBorder="1" applyAlignment="1">
      <alignment horizontal="left"/>
    </xf>
    <xf numFmtId="0" fontId="31" fillId="2" borderId="21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left"/>
    </xf>
    <xf numFmtId="0" fontId="31" fillId="2" borderId="21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0" fontId="7" fillId="2" borderId="0" xfId="0" applyFont="1" applyFill="1" applyAlignment="1" applyProtection="1">
      <alignment horizontal="left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15" fillId="3" borderId="1" xfId="0" applyNumberFormat="1" applyFont="1" applyFill="1" applyBorder="1" applyProtection="1"/>
    <xf numFmtId="0" fontId="31" fillId="2" borderId="26" xfId="0" applyFont="1" applyFill="1" applyBorder="1" applyAlignment="1">
      <alignment horizontal="left"/>
    </xf>
    <xf numFmtId="0" fontId="31" fillId="2" borderId="19" xfId="0" applyFont="1" applyFill="1" applyBorder="1" applyAlignment="1">
      <alignment horizontal="left"/>
    </xf>
    <xf numFmtId="0" fontId="33" fillId="2" borderId="0" xfId="0" applyFont="1" applyFill="1" applyAlignment="1">
      <alignment horizontal="left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59" fillId="2" borderId="2" xfId="0" applyFont="1" applyFill="1" applyBorder="1" applyAlignment="1">
      <alignment horizontal="left" wrapText="1" indent="1"/>
    </xf>
    <xf numFmtId="0" fontId="59" fillId="2" borderId="0" xfId="0" applyFont="1" applyFill="1" applyAlignment="1">
      <alignment horizontal="left" wrapText="1" indent="1"/>
    </xf>
    <xf numFmtId="0" fontId="9" fillId="3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7" fillId="2" borderId="0" xfId="0" applyFont="1" applyFill="1"/>
    <xf numFmtId="0" fontId="1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15" fillId="2" borderId="2" xfId="0" applyFont="1" applyFill="1" applyBorder="1"/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center"/>
    </xf>
    <xf numFmtId="0" fontId="15" fillId="2" borderId="0" xfId="0" applyFont="1" applyFill="1" applyProtection="1"/>
    <xf numFmtId="0" fontId="0" fillId="0" borderId="0" xfId="0" applyProtection="1"/>
    <xf numFmtId="0" fontId="9" fillId="2" borderId="0" xfId="0" applyFont="1" applyFill="1" applyAlignment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/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/>
    <xf numFmtId="0" fontId="32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center" wrapText="1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indent="2"/>
    </xf>
    <xf numFmtId="0" fontId="32" fillId="2" borderId="0" xfId="0" applyFont="1" applyFill="1" applyAlignment="1">
      <alignment horizontal="left" vertical="center" indent="2"/>
    </xf>
    <xf numFmtId="0" fontId="57" fillId="2" borderId="2" xfId="0" applyFont="1" applyFill="1" applyBorder="1" applyAlignment="1">
      <alignment horizontal="left" indent="1"/>
    </xf>
    <xf numFmtId="0" fontId="57" fillId="2" borderId="0" xfId="0" applyFont="1" applyFill="1" applyAlignment="1">
      <alignment horizontal="left" indent="1"/>
    </xf>
    <xf numFmtId="0" fontId="57" fillId="2" borderId="2" xfId="0" applyFont="1" applyFill="1" applyBorder="1" applyAlignment="1">
      <alignment horizontal="left" vertical="center" indent="1"/>
    </xf>
    <xf numFmtId="0" fontId="57" fillId="2" borderId="0" xfId="0" applyFont="1" applyFill="1" applyAlignment="1">
      <alignment horizontal="left" vertical="center" indent="1"/>
    </xf>
    <xf numFmtId="0" fontId="9" fillId="2" borderId="0" xfId="0" applyFont="1" applyFill="1"/>
    <xf numFmtId="0" fontId="0" fillId="2" borderId="5" xfId="0" applyFill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33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4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9"/>
  <sheetViews>
    <sheetView tabSelected="1" view="pageLayout" topLeftCell="A215" zoomScaleNormal="110" zoomScaleSheetLayoutView="130" workbookViewId="0">
      <selection activeCell="J29" sqref="J29:K29"/>
    </sheetView>
  </sheetViews>
  <sheetFormatPr defaultColWidth="8.7109375" defaultRowHeight="15" x14ac:dyDescent="0.25"/>
  <cols>
    <col min="1" max="1" width="6.42578125" customWidth="1"/>
    <col min="2" max="2" width="4" style="4" customWidth="1"/>
    <col min="3" max="3" width="4.140625" customWidth="1"/>
    <col min="4" max="4" width="16.85546875" style="5" customWidth="1"/>
    <col min="5" max="14" width="8" customWidth="1"/>
    <col min="15" max="15" width="11.42578125" customWidth="1"/>
    <col min="16" max="16" width="6.5703125" customWidth="1"/>
  </cols>
  <sheetData>
    <row r="1" spans="1:16" x14ac:dyDescent="0.25">
      <c r="A1" s="13"/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x14ac:dyDescent="0.25">
      <c r="A2" s="13"/>
      <c r="B2" s="221" t="s">
        <v>49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ht="5.45" customHeight="1" x14ac:dyDescent="0.25">
      <c r="A3" s="13"/>
      <c r="B3" s="221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ht="16.899999999999999" customHeight="1" x14ac:dyDescent="0.25">
      <c r="A4" s="13"/>
      <c r="B4" s="278" t="s">
        <v>1</v>
      </c>
      <c r="C4" s="279"/>
      <c r="D4" s="279"/>
      <c r="E4" s="282"/>
      <c r="F4" s="283"/>
      <c r="G4" s="283"/>
      <c r="H4" s="283"/>
      <c r="I4" s="283"/>
      <c r="J4" s="283"/>
      <c r="K4" s="283"/>
      <c r="L4" s="283"/>
      <c r="M4" s="283"/>
      <c r="N4" s="283"/>
      <c r="O4" s="284"/>
      <c r="P4" s="14"/>
    </row>
    <row r="5" spans="1:16" ht="16.899999999999999" customHeight="1" x14ac:dyDescent="0.25">
      <c r="A5" s="13"/>
      <c r="B5" s="278" t="s">
        <v>48</v>
      </c>
      <c r="C5" s="279"/>
      <c r="D5" s="279"/>
      <c r="E5" s="282"/>
      <c r="F5" s="283"/>
      <c r="G5" s="283"/>
      <c r="H5" s="283"/>
      <c r="I5" s="283"/>
      <c r="J5" s="283"/>
      <c r="K5" s="283"/>
      <c r="L5" s="283"/>
      <c r="M5" s="283"/>
      <c r="N5" s="283"/>
      <c r="O5" s="284"/>
      <c r="P5" s="14"/>
    </row>
    <row r="6" spans="1:16" ht="18.75" customHeight="1" x14ac:dyDescent="0.25">
      <c r="A6" s="13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19.5" customHeight="1" x14ac:dyDescent="0.25">
      <c r="A7" s="13"/>
      <c r="B7" s="277" t="s">
        <v>26</v>
      </c>
      <c r="C7" s="148"/>
      <c r="D7" s="148"/>
      <c r="E7" s="148"/>
      <c r="F7" s="148"/>
      <c r="G7" s="148"/>
      <c r="H7" s="148"/>
      <c r="I7" s="148"/>
      <c r="J7" s="161"/>
      <c r="K7" s="242"/>
      <c r="L7" s="243"/>
      <c r="M7" s="243"/>
      <c r="N7" s="243"/>
      <c r="O7" s="244"/>
      <c r="P7" s="15"/>
    </row>
    <row r="8" spans="1:16" ht="17.25" customHeight="1" x14ac:dyDescent="0.25">
      <c r="A8" s="13"/>
      <c r="B8" s="230" t="str">
        <f>IF(AND(OR(J7="Alteração de loteamento",J7="Alteração de loteamento com obras de urbanização"),OR(I223="",I225=0,I227=0)),"Observação: Necessário preencher Anexo 3","")</f>
        <v/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</row>
    <row r="9" spans="1:16" ht="13.15" customHeight="1" x14ac:dyDescent="0.25">
      <c r="A9" s="13"/>
      <c r="B9" s="213" t="s">
        <v>137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</row>
    <row r="10" spans="1:16" ht="18.600000000000001" customHeight="1" x14ac:dyDescent="0.25">
      <c r="A10" s="13"/>
      <c r="B10" s="158" t="s">
        <v>138</v>
      </c>
      <c r="C10" s="148"/>
      <c r="D10" s="148"/>
      <c r="E10" s="148"/>
      <c r="F10" s="148"/>
      <c r="G10" s="148"/>
      <c r="H10" s="148"/>
      <c r="I10" s="148"/>
      <c r="J10" s="161"/>
      <c r="K10" s="242"/>
      <c r="L10" s="243"/>
      <c r="M10" s="243"/>
      <c r="N10" s="243"/>
      <c r="O10" s="244"/>
      <c r="P10" s="15"/>
    </row>
    <row r="11" spans="1:16" ht="6.6" customHeight="1" x14ac:dyDescent="0.25">
      <c r="A11" s="13"/>
      <c r="B11" s="158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5"/>
    </row>
    <row r="12" spans="1:16" ht="31.5" customHeight="1" x14ac:dyDescent="0.25">
      <c r="A12" s="13"/>
      <c r="B12" s="239" t="s">
        <v>139</v>
      </c>
      <c r="C12" s="239"/>
      <c r="D12" s="239"/>
      <c r="E12" s="239"/>
      <c r="F12" s="239"/>
      <c r="G12" s="239"/>
      <c r="H12" s="239"/>
      <c r="I12" s="13"/>
      <c r="J12" s="236"/>
      <c r="K12" s="237"/>
      <c r="L12" s="15"/>
      <c r="M12" s="15"/>
      <c r="N12" s="15"/>
      <c r="O12" s="15"/>
      <c r="P12" s="15"/>
    </row>
    <row r="13" spans="1:16" ht="15" customHeight="1" x14ac:dyDescent="0.25">
      <c r="A13" s="13"/>
      <c r="B13" s="230" t="str">
        <f>IF(AND(J12="Sim",OR(J162="",H164=0)),"Observação: Necessário preencher Anexo 1","")</f>
        <v/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</row>
    <row r="14" spans="1:16" ht="18.600000000000001" customHeight="1" x14ac:dyDescent="0.25">
      <c r="A14" s="13"/>
      <c r="B14" s="235" t="s">
        <v>140</v>
      </c>
      <c r="C14" s="148"/>
      <c r="D14" s="148"/>
      <c r="E14" s="148"/>
      <c r="F14" s="148"/>
      <c r="G14" s="148"/>
      <c r="H14" s="13"/>
      <c r="I14" s="13"/>
      <c r="J14" s="236"/>
      <c r="K14" s="237"/>
      <c r="L14" s="208" t="s">
        <v>194</v>
      </c>
      <c r="M14" s="209"/>
      <c r="N14" s="209"/>
      <c r="O14" s="209"/>
      <c r="P14" s="15"/>
    </row>
    <row r="15" spans="1:16" ht="7.15" customHeight="1" x14ac:dyDescent="0.25">
      <c r="A15" s="13"/>
      <c r="B15" s="207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"/>
    </row>
    <row r="16" spans="1:16" ht="18.600000000000001" customHeight="1" x14ac:dyDescent="0.25">
      <c r="A16" s="13"/>
      <c r="B16" s="207" t="s">
        <v>141</v>
      </c>
      <c r="C16" s="148"/>
      <c r="D16" s="148"/>
      <c r="E16" s="148"/>
      <c r="F16" s="148"/>
      <c r="G16" s="148"/>
      <c r="H16" s="148"/>
      <c r="I16" s="148"/>
      <c r="J16" s="161"/>
      <c r="K16" s="242"/>
      <c r="L16" s="243"/>
      <c r="M16" s="243"/>
      <c r="N16" s="243"/>
      <c r="O16" s="244"/>
      <c r="P16" s="14"/>
    </row>
    <row r="17" spans="1:16" ht="6.6" customHeight="1" x14ac:dyDescent="0.25">
      <c r="A17" s="13"/>
      <c r="B17" s="20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"/>
    </row>
    <row r="18" spans="1:16" ht="18.600000000000001" customHeight="1" x14ac:dyDescent="0.25">
      <c r="A18" s="13"/>
      <c r="B18" s="245" t="s">
        <v>142</v>
      </c>
      <c r="C18" s="148"/>
      <c r="D18" s="148"/>
      <c r="E18" s="148"/>
      <c r="F18" s="148"/>
      <c r="G18" s="148"/>
      <c r="H18" s="13"/>
      <c r="I18" s="13"/>
      <c r="J18" s="236"/>
      <c r="K18" s="237"/>
      <c r="L18" s="208" t="s">
        <v>195</v>
      </c>
      <c r="M18" s="209"/>
      <c r="N18" s="209"/>
      <c r="O18" s="209"/>
      <c r="P18" s="20"/>
    </row>
    <row r="19" spans="1:16" ht="10.5" customHeight="1" x14ac:dyDescent="0.25">
      <c r="A19" s="13"/>
      <c r="B19" s="230" t="str">
        <f>IF(AND(J18="Sim",G195=""),"Observação: Necessário preencher Anexo 2","")</f>
        <v/>
      </c>
      <c r="C19" s="231"/>
      <c r="D19" s="231"/>
      <c r="E19" s="231"/>
      <c r="F19" s="231"/>
      <c r="G19" s="231"/>
      <c r="H19" s="231"/>
      <c r="I19" s="231"/>
      <c r="J19" s="13"/>
      <c r="K19" s="13"/>
      <c r="L19" s="114"/>
      <c r="M19" s="114"/>
      <c r="N19" s="114"/>
      <c r="O19" s="13"/>
      <c r="P19" s="20"/>
    </row>
    <row r="20" spans="1:16" ht="18.600000000000001" customHeight="1" x14ac:dyDescent="0.25">
      <c r="A20" s="13"/>
      <c r="B20" s="158" t="s">
        <v>143</v>
      </c>
      <c r="C20" s="148"/>
      <c r="D20" s="148"/>
      <c r="E20" s="148"/>
      <c r="F20" s="148"/>
      <c r="G20" s="148"/>
      <c r="H20" s="249"/>
      <c r="I20" s="250"/>
      <c r="J20" s="161"/>
      <c r="K20" s="242"/>
      <c r="L20" s="243"/>
      <c r="M20" s="243"/>
      <c r="N20" s="243"/>
      <c r="O20" s="244"/>
      <c r="P20" s="20"/>
    </row>
    <row r="21" spans="1:16" ht="7.15" customHeight="1" x14ac:dyDescent="0.25">
      <c r="A21" s="13"/>
      <c r="B21" s="18"/>
      <c r="C21" s="15"/>
      <c r="D21" s="15"/>
      <c r="E21" s="15"/>
      <c r="F21" s="15"/>
      <c r="G21" s="15"/>
      <c r="H21" s="21"/>
      <c r="I21" s="56"/>
      <c r="J21" s="23"/>
      <c r="K21" s="15"/>
      <c r="L21" s="15"/>
      <c r="M21" s="15"/>
      <c r="N21" s="15"/>
      <c r="O21" s="15"/>
      <c r="P21" s="15"/>
    </row>
    <row r="22" spans="1:16" ht="18.600000000000001" customHeight="1" x14ac:dyDescent="0.25">
      <c r="A22" s="13"/>
      <c r="B22" s="246" t="s">
        <v>144</v>
      </c>
      <c r="C22" s="247"/>
      <c r="D22" s="247"/>
      <c r="E22" s="247"/>
      <c r="F22" s="247"/>
      <c r="G22" s="247"/>
      <c r="H22" s="13"/>
      <c r="I22" s="13"/>
      <c r="J22" s="236"/>
      <c r="K22" s="237"/>
      <c r="L22" s="15"/>
      <c r="M22" s="15"/>
      <c r="N22" s="15"/>
      <c r="O22" s="15"/>
      <c r="P22" s="13"/>
    </row>
    <row r="23" spans="1:16" ht="10.9" customHeight="1" x14ac:dyDescent="0.25">
      <c r="A23" s="13"/>
      <c r="B23" s="25"/>
      <c r="C23" s="248" t="s">
        <v>70</v>
      </c>
      <c r="D23" s="248"/>
      <c r="E23" s="248"/>
      <c r="F23" s="248"/>
      <c r="G23" s="248"/>
      <c r="H23" s="248"/>
      <c r="I23" s="13"/>
      <c r="J23" s="13"/>
      <c r="K23" s="13"/>
      <c r="L23" s="13"/>
      <c r="M23" s="13"/>
      <c r="N23" s="13"/>
      <c r="O23" s="13"/>
      <c r="P23" s="15"/>
    </row>
    <row r="24" spans="1:16" ht="18.600000000000001" customHeight="1" x14ac:dyDescent="0.25">
      <c r="A24" s="13"/>
      <c r="B24" s="25"/>
      <c r="C24" s="248" t="s">
        <v>145</v>
      </c>
      <c r="D24" s="248"/>
      <c r="E24" s="248"/>
      <c r="F24" s="248"/>
      <c r="G24" s="248"/>
      <c r="H24" s="13"/>
      <c r="I24" s="13"/>
      <c r="J24" s="161"/>
      <c r="K24" s="201"/>
      <c r="L24" s="201"/>
      <c r="M24" s="201"/>
      <c r="N24" s="201"/>
      <c r="O24" s="162"/>
      <c r="P24" s="13"/>
    </row>
    <row r="25" spans="1:16" ht="9" customHeight="1" x14ac:dyDescent="0.25">
      <c r="A25" s="13"/>
      <c r="B25" s="25"/>
      <c r="C25" s="26"/>
      <c r="D25" s="26"/>
      <c r="E25" s="26"/>
      <c r="F25" s="26"/>
      <c r="G25" s="26"/>
      <c r="H25" s="13"/>
      <c r="I25" s="13"/>
      <c r="J25" s="28"/>
      <c r="K25" s="28"/>
      <c r="L25" s="28"/>
      <c r="M25" s="28"/>
      <c r="N25" s="28"/>
      <c r="O25" s="28"/>
      <c r="P25" s="13"/>
    </row>
    <row r="26" spans="1:16" ht="13.15" customHeight="1" x14ac:dyDescent="0.25">
      <c r="A26" s="13"/>
      <c r="B26" s="106" t="s">
        <v>187</v>
      </c>
      <c r="C26" s="37"/>
      <c r="D26" s="37"/>
      <c r="E26" s="37"/>
      <c r="F26" s="37"/>
      <c r="G26" s="37"/>
      <c r="H26" s="37"/>
      <c r="I26" s="28"/>
      <c r="J26" s="13"/>
      <c r="K26" s="27"/>
      <c r="L26" s="27"/>
      <c r="M26" s="27"/>
      <c r="N26" s="27"/>
      <c r="O26" s="15"/>
      <c r="P26" s="13"/>
    </row>
    <row r="27" spans="1:16" ht="7.5" customHeight="1" x14ac:dyDescent="0.25">
      <c r="A27" s="13"/>
      <c r="B27" s="37"/>
      <c r="C27" s="37"/>
      <c r="D27" s="37"/>
      <c r="E27" s="37"/>
      <c r="F27" s="37"/>
      <c r="G27" s="37"/>
      <c r="H27" s="37"/>
      <c r="I27" s="28"/>
      <c r="J27" s="13"/>
      <c r="K27" s="27"/>
      <c r="L27" s="27"/>
      <c r="M27" s="27"/>
      <c r="N27" s="27"/>
      <c r="O27" s="15"/>
      <c r="P27" s="13"/>
    </row>
    <row r="28" spans="1:16" ht="22.9" customHeight="1" x14ac:dyDescent="0.25">
      <c r="A28" s="13"/>
      <c r="B28" s="215" t="s">
        <v>167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</row>
    <row r="29" spans="1:16" ht="21.75" customHeight="1" x14ac:dyDescent="0.25">
      <c r="A29" s="13"/>
      <c r="B29" s="158" t="s">
        <v>146</v>
      </c>
      <c r="C29" s="148"/>
      <c r="D29" s="148"/>
      <c r="E29" s="148"/>
      <c r="F29" s="148"/>
      <c r="G29" s="148"/>
      <c r="H29" s="13"/>
      <c r="I29" s="13"/>
      <c r="J29" s="176"/>
      <c r="K29" s="177"/>
      <c r="L29" s="27"/>
      <c r="M29" s="27"/>
      <c r="N29" s="27"/>
      <c r="O29" s="27"/>
      <c r="P29" s="30"/>
    </row>
    <row r="30" spans="1:16" ht="6.6" customHeight="1" x14ac:dyDescent="0.25">
      <c r="A30" s="13"/>
      <c r="B30" s="18"/>
      <c r="C30" s="15"/>
      <c r="D30" s="15"/>
      <c r="E30" s="15"/>
      <c r="F30" s="15"/>
      <c r="G30" s="15"/>
      <c r="H30" s="53"/>
      <c r="I30" s="54"/>
      <c r="J30" s="13"/>
      <c r="K30" s="27"/>
      <c r="L30" s="27"/>
      <c r="M30" s="27"/>
      <c r="N30" s="27"/>
      <c r="O30" s="27"/>
      <c r="P30" s="30"/>
    </row>
    <row r="31" spans="1:16" ht="21" customHeight="1" x14ac:dyDescent="0.25">
      <c r="A31" s="13"/>
      <c r="B31" s="239" t="s">
        <v>147</v>
      </c>
      <c r="C31" s="239"/>
      <c r="D31" s="239"/>
      <c r="E31" s="239"/>
      <c r="F31" s="239"/>
      <c r="G31" s="239"/>
      <c r="H31" s="239"/>
      <c r="I31" s="13"/>
      <c r="J31" s="222"/>
      <c r="K31" s="223"/>
      <c r="L31" s="240" t="str">
        <f>IF(J31&gt;J29,"Erro - área superior à do terreno (3.1.)","")</f>
        <v/>
      </c>
      <c r="M31" s="241"/>
      <c r="N31" s="241"/>
      <c r="O31" s="241"/>
      <c r="P31" s="33"/>
    </row>
    <row r="32" spans="1:16" ht="9" customHeight="1" x14ac:dyDescent="0.25">
      <c r="A32" s="13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</row>
    <row r="33" spans="1:16" s="6" customFormat="1" ht="17.25" customHeight="1" x14ac:dyDescent="0.25">
      <c r="A33" s="33"/>
      <c r="B33" s="213" t="s">
        <v>50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</row>
    <row r="34" spans="1:16" ht="14.45" customHeight="1" x14ac:dyDescent="0.25">
      <c r="A34" s="13"/>
      <c r="B34" s="145" t="s">
        <v>84</v>
      </c>
      <c r="C34" s="146"/>
      <c r="D34" s="159"/>
      <c r="E34" s="159"/>
      <c r="F34" s="159"/>
      <c r="G34" s="159"/>
      <c r="H34" s="165">
        <f>SUM(H36+H35)</f>
        <v>0</v>
      </c>
      <c r="I34" s="166"/>
      <c r="J34" s="34"/>
      <c r="K34" s="13"/>
      <c r="L34" s="13"/>
      <c r="M34" s="13"/>
      <c r="N34" s="13"/>
      <c r="O34" s="13"/>
      <c r="P34" s="15"/>
    </row>
    <row r="35" spans="1:16" ht="14.45" customHeight="1" x14ac:dyDescent="0.25">
      <c r="A35" s="13"/>
      <c r="B35" s="145" t="s">
        <v>85</v>
      </c>
      <c r="C35" s="146"/>
      <c r="D35" s="159"/>
      <c r="E35" s="159"/>
      <c r="F35" s="159"/>
      <c r="G35" s="159"/>
      <c r="H35" s="176"/>
      <c r="I35" s="177"/>
      <c r="J35" s="34"/>
      <c r="K35" s="13"/>
      <c r="L35" s="13"/>
      <c r="M35" s="13"/>
      <c r="N35" s="13"/>
      <c r="O35" s="13"/>
      <c r="P35" s="15"/>
    </row>
    <row r="36" spans="1:16" ht="14.45" customHeight="1" x14ac:dyDescent="0.25">
      <c r="A36" s="13"/>
      <c r="B36" s="145" t="s">
        <v>86</v>
      </c>
      <c r="C36" s="146"/>
      <c r="D36" s="159"/>
      <c r="E36" s="159"/>
      <c r="F36" s="159"/>
      <c r="G36" s="159"/>
      <c r="H36" s="176"/>
      <c r="I36" s="177"/>
      <c r="J36" s="34"/>
      <c r="K36" s="13"/>
      <c r="L36" s="13"/>
      <c r="M36" s="13"/>
      <c r="N36" s="13"/>
      <c r="O36" s="13"/>
      <c r="P36" s="15"/>
    </row>
    <row r="37" spans="1:16" ht="5.85" customHeight="1" x14ac:dyDescent="0.25">
      <c r="A37" s="13"/>
      <c r="B37" s="25"/>
      <c r="C37" s="13"/>
      <c r="D37" s="13"/>
      <c r="E37" s="13"/>
      <c r="F37" s="13"/>
      <c r="G37" s="13"/>
      <c r="H37" s="31"/>
      <c r="I37" s="32"/>
      <c r="J37" s="13"/>
      <c r="K37" s="13"/>
      <c r="L37" s="13"/>
      <c r="M37" s="13"/>
      <c r="N37" s="13"/>
      <c r="O37" s="13"/>
      <c r="P37" s="15"/>
    </row>
    <row r="38" spans="1:16" ht="14.45" customHeight="1" x14ac:dyDescent="0.25">
      <c r="A38" s="13"/>
      <c r="B38" s="145" t="s">
        <v>87</v>
      </c>
      <c r="C38" s="146"/>
      <c r="D38" s="159"/>
      <c r="E38" s="159"/>
      <c r="F38" s="159"/>
      <c r="G38" s="159"/>
      <c r="H38" s="165">
        <f>SUM(H39+H40+H41)</f>
        <v>0</v>
      </c>
      <c r="I38" s="166"/>
      <c r="J38" s="238" t="s">
        <v>79</v>
      </c>
      <c r="K38" s="238"/>
      <c r="L38" s="238"/>
      <c r="M38" s="238"/>
      <c r="N38" s="238"/>
      <c r="O38" s="238"/>
      <c r="P38" s="15"/>
    </row>
    <row r="39" spans="1:16" ht="14.45" customHeight="1" x14ac:dyDescent="0.25">
      <c r="A39" s="13"/>
      <c r="B39" s="145" t="s">
        <v>88</v>
      </c>
      <c r="C39" s="146"/>
      <c r="D39" s="159"/>
      <c r="E39" s="159"/>
      <c r="F39" s="159"/>
      <c r="G39" s="159"/>
      <c r="H39" s="176"/>
      <c r="I39" s="177"/>
      <c r="J39" s="238"/>
      <c r="K39" s="238"/>
      <c r="L39" s="238"/>
      <c r="M39" s="238"/>
      <c r="N39" s="238"/>
      <c r="O39" s="238"/>
      <c r="P39" s="15"/>
    </row>
    <row r="40" spans="1:16" ht="14.45" customHeight="1" x14ac:dyDescent="0.25">
      <c r="A40" s="13"/>
      <c r="B40" s="145" t="s">
        <v>89</v>
      </c>
      <c r="C40" s="146"/>
      <c r="D40" s="159"/>
      <c r="E40" s="159"/>
      <c r="F40" s="159"/>
      <c r="G40" s="159"/>
      <c r="H40" s="176"/>
      <c r="I40" s="177"/>
      <c r="J40" s="238"/>
      <c r="K40" s="238"/>
      <c r="L40" s="238"/>
      <c r="M40" s="238"/>
      <c r="N40" s="238"/>
      <c r="O40" s="238"/>
      <c r="P40" s="15"/>
    </row>
    <row r="41" spans="1:16" ht="14.45" customHeight="1" x14ac:dyDescent="0.25">
      <c r="A41" s="13"/>
      <c r="B41" s="145" t="s">
        <v>90</v>
      </c>
      <c r="C41" s="146"/>
      <c r="D41" s="159"/>
      <c r="E41" s="159"/>
      <c r="F41" s="159"/>
      <c r="G41" s="159"/>
      <c r="H41" s="176"/>
      <c r="I41" s="177"/>
      <c r="J41" s="238"/>
      <c r="K41" s="238"/>
      <c r="L41" s="238"/>
      <c r="M41" s="238"/>
      <c r="N41" s="238"/>
      <c r="O41" s="238"/>
      <c r="P41" s="15"/>
    </row>
    <row r="42" spans="1:16" ht="5.85" customHeight="1" x14ac:dyDescent="0.25">
      <c r="A42" s="13"/>
      <c r="B42" s="290"/>
      <c r="C42" s="290"/>
      <c r="D42" s="290"/>
      <c r="E42" s="290"/>
      <c r="F42" s="290"/>
      <c r="G42" s="290"/>
      <c r="H42" s="290"/>
      <c r="I42" s="290"/>
      <c r="J42" s="238"/>
      <c r="K42" s="238"/>
      <c r="L42" s="238"/>
      <c r="M42" s="238"/>
      <c r="N42" s="238"/>
      <c r="O42" s="238"/>
      <c r="P42" s="15"/>
    </row>
    <row r="43" spans="1:16" ht="14.45" customHeight="1" x14ac:dyDescent="0.25">
      <c r="A43" s="13"/>
      <c r="B43" s="285" t="s">
        <v>91</v>
      </c>
      <c r="C43" s="286"/>
      <c r="D43" s="286"/>
      <c r="E43" s="286"/>
      <c r="F43" s="286"/>
      <c r="G43" s="286"/>
      <c r="H43" s="176"/>
      <c r="I43" s="177"/>
      <c r="J43" s="251" t="s">
        <v>80</v>
      </c>
      <c r="K43" s="252"/>
      <c r="L43" s="252"/>
      <c r="M43" s="252"/>
      <c r="N43" s="252"/>
      <c r="O43" s="252"/>
      <c r="P43" s="15"/>
    </row>
    <row r="44" spans="1:16" ht="5.85" customHeight="1" x14ac:dyDescent="0.25">
      <c r="A44" s="13"/>
      <c r="B44" s="290"/>
      <c r="C44" s="290"/>
      <c r="D44" s="290"/>
      <c r="E44" s="290"/>
      <c r="F44" s="290"/>
      <c r="G44" s="290"/>
      <c r="H44" s="290"/>
      <c r="I44" s="290"/>
      <c r="J44" s="238"/>
      <c r="K44" s="252"/>
      <c r="L44" s="252"/>
      <c r="M44" s="252"/>
      <c r="N44" s="252"/>
      <c r="O44" s="252"/>
      <c r="P44" s="15"/>
    </row>
    <row r="45" spans="1:16" ht="14.45" customHeight="1" x14ac:dyDescent="0.25">
      <c r="A45" s="13"/>
      <c r="B45" s="145" t="s">
        <v>81</v>
      </c>
      <c r="C45" s="159"/>
      <c r="D45" s="159"/>
      <c r="E45" s="159"/>
      <c r="F45" s="159"/>
      <c r="G45" s="160"/>
      <c r="H45" s="165">
        <f>IF((H39-0.1*H119)&lt;0,"0",H39-0.1*H119)+H40+H41+H43</f>
        <v>0</v>
      </c>
      <c r="I45" s="166"/>
      <c r="J45" s="252"/>
      <c r="K45" s="252"/>
      <c r="L45" s="252"/>
      <c r="M45" s="252"/>
      <c r="N45" s="252"/>
      <c r="O45" s="252"/>
      <c r="P45" s="15"/>
    </row>
    <row r="46" spans="1:16" ht="5.25" customHeight="1" x14ac:dyDescent="0.25">
      <c r="A46" s="13"/>
      <c r="B46" s="25"/>
      <c r="C46" s="13"/>
      <c r="D46" s="13"/>
      <c r="E46" s="13"/>
      <c r="F46" s="13"/>
      <c r="G46" s="13"/>
      <c r="H46" s="31"/>
      <c r="I46" s="32"/>
      <c r="J46" s="252"/>
      <c r="K46" s="252"/>
      <c r="L46" s="252"/>
      <c r="M46" s="252"/>
      <c r="N46" s="252"/>
      <c r="O46" s="252"/>
      <c r="P46" s="15"/>
    </row>
    <row r="47" spans="1:16" ht="36.75" customHeight="1" x14ac:dyDescent="0.25">
      <c r="A47" s="13"/>
      <c r="B47" s="207" t="s">
        <v>92</v>
      </c>
      <c r="C47" s="289"/>
      <c r="D47" s="289"/>
      <c r="E47" s="289"/>
      <c r="F47" s="289"/>
      <c r="G47" s="289"/>
      <c r="H47" s="176"/>
      <c r="I47" s="177"/>
      <c r="J47" s="253"/>
      <c r="K47" s="252"/>
      <c r="L47" s="252"/>
      <c r="M47" s="252"/>
      <c r="N47" s="252"/>
      <c r="O47" s="252"/>
      <c r="P47" s="15"/>
    </row>
    <row r="48" spans="1:16" s="134" customFormat="1" ht="5.25" customHeight="1" x14ac:dyDescent="0.25">
      <c r="A48" s="133"/>
      <c r="B48" s="135"/>
      <c r="C48" s="136"/>
      <c r="D48" s="136"/>
      <c r="E48" s="136"/>
      <c r="F48" s="136"/>
      <c r="G48" s="136"/>
      <c r="H48" s="137"/>
      <c r="I48" s="138"/>
      <c r="J48" s="139"/>
      <c r="K48" s="140"/>
      <c r="L48" s="140"/>
      <c r="M48" s="140"/>
      <c r="N48" s="140"/>
      <c r="O48" s="140"/>
      <c r="P48" s="141"/>
    </row>
    <row r="49" spans="1:16" s="134" customFormat="1" ht="18" customHeight="1" x14ac:dyDescent="0.25">
      <c r="A49" s="133"/>
      <c r="B49" s="264" t="s">
        <v>202</v>
      </c>
      <c r="C49" s="264"/>
      <c r="D49" s="264"/>
      <c r="E49" s="264"/>
      <c r="F49" s="264"/>
      <c r="G49" s="264"/>
      <c r="H49" s="265">
        <f>J29-H34-H38</f>
        <v>0</v>
      </c>
      <c r="I49" s="266"/>
      <c r="J49" s="139"/>
      <c r="K49" s="140"/>
      <c r="L49" s="140"/>
      <c r="M49" s="140"/>
      <c r="N49" s="140"/>
      <c r="O49" s="140"/>
      <c r="P49" s="141"/>
    </row>
    <row r="50" spans="1:16" ht="5.25" customHeight="1" x14ac:dyDescent="0.25">
      <c r="A50" s="13"/>
      <c r="B50" s="291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141"/>
    </row>
    <row r="51" spans="1:16" ht="19.5" customHeight="1" x14ac:dyDescent="0.25">
      <c r="A51" s="13"/>
      <c r="B51" s="215" t="s">
        <v>125</v>
      </c>
      <c r="C51" s="214"/>
      <c r="D51" s="214"/>
      <c r="E51" s="214"/>
      <c r="F51" s="214"/>
      <c r="G51" s="214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ht="14.45" customHeight="1" x14ac:dyDescent="0.25">
      <c r="A52" s="13"/>
      <c r="B52" s="35" t="s">
        <v>126</v>
      </c>
      <c r="C52" s="36"/>
      <c r="D52" s="36"/>
      <c r="E52" s="115">
        <v>1</v>
      </c>
      <c r="F52" s="116">
        <v>2</v>
      </c>
      <c r="G52" s="116">
        <v>3</v>
      </c>
      <c r="H52" s="116">
        <v>4</v>
      </c>
      <c r="I52" s="116">
        <v>5</v>
      </c>
      <c r="J52" s="116">
        <v>6</v>
      </c>
      <c r="K52" s="116">
        <v>7</v>
      </c>
      <c r="L52" s="116">
        <v>8</v>
      </c>
      <c r="M52" s="116">
        <v>9</v>
      </c>
      <c r="N52" s="116">
        <v>10</v>
      </c>
      <c r="O52" s="96" t="s">
        <v>51</v>
      </c>
      <c r="P52" s="15"/>
    </row>
    <row r="53" spans="1:16" x14ac:dyDescent="0.25">
      <c r="A53" s="13"/>
      <c r="B53" s="37" t="s">
        <v>93</v>
      </c>
      <c r="C53" s="15"/>
      <c r="D53" s="15"/>
      <c r="E53" s="8"/>
      <c r="F53" s="8"/>
      <c r="G53" s="8"/>
      <c r="H53" s="8"/>
      <c r="I53" s="8"/>
      <c r="J53" s="8"/>
      <c r="K53" s="8"/>
      <c r="L53" s="8"/>
      <c r="M53" s="8"/>
      <c r="N53" s="8"/>
      <c r="O53" s="38">
        <f>SUM(E53:N53)</f>
        <v>0</v>
      </c>
      <c r="P53" s="15"/>
    </row>
    <row r="54" spans="1:16" x14ac:dyDescent="0.25">
      <c r="A54" s="13"/>
      <c r="B54" s="37" t="s">
        <v>95</v>
      </c>
      <c r="C54" s="15"/>
      <c r="D54" s="15"/>
      <c r="E54" s="8"/>
      <c r="F54" s="8"/>
      <c r="G54" s="8"/>
      <c r="H54" s="8"/>
      <c r="I54" s="8"/>
      <c r="J54" s="8"/>
      <c r="K54" s="8"/>
      <c r="L54" s="8"/>
      <c r="M54" s="8"/>
      <c r="N54" s="8"/>
      <c r="O54" s="38">
        <f t="shared" ref="O54:O62" si="0">SUM(E54:N54)</f>
        <v>0</v>
      </c>
      <c r="P54" s="15"/>
    </row>
    <row r="55" spans="1:16" ht="14.45" customHeight="1" x14ac:dyDescent="0.25">
      <c r="A55" s="13"/>
      <c r="B55" s="37" t="s">
        <v>94</v>
      </c>
      <c r="C55" s="15"/>
      <c r="D55" s="15"/>
      <c r="E55" s="8"/>
      <c r="F55" s="8"/>
      <c r="G55" s="8"/>
      <c r="H55" s="8"/>
      <c r="I55" s="8"/>
      <c r="J55" s="8"/>
      <c r="K55" s="8"/>
      <c r="L55" s="8"/>
      <c r="M55" s="8"/>
      <c r="N55" s="8"/>
      <c r="O55" s="38">
        <f>SUM(E55:N55)</f>
        <v>0</v>
      </c>
      <c r="P55" s="15"/>
    </row>
    <row r="56" spans="1:16" x14ac:dyDescent="0.25">
      <c r="A56" s="13"/>
      <c r="B56" s="258" t="s">
        <v>158</v>
      </c>
      <c r="C56" s="258"/>
      <c r="D56" s="259"/>
      <c r="E56" s="8"/>
      <c r="F56" s="8"/>
      <c r="G56" s="8"/>
      <c r="H56" s="8"/>
      <c r="I56" s="8"/>
      <c r="J56" s="8"/>
      <c r="K56" s="8"/>
      <c r="L56" s="8"/>
      <c r="M56" s="8"/>
      <c r="N56" s="8"/>
      <c r="O56" s="38">
        <f>SUM(E56:N56)</f>
        <v>0</v>
      </c>
      <c r="P56" s="15"/>
    </row>
    <row r="57" spans="1:16" ht="13.9" customHeight="1" x14ac:dyDescent="0.25">
      <c r="A57" s="13"/>
      <c r="B57" s="37" t="s">
        <v>96</v>
      </c>
      <c r="C57" s="15"/>
      <c r="D57" s="41"/>
      <c r="E57" s="8"/>
      <c r="F57" s="8"/>
      <c r="G57" s="8"/>
      <c r="H57" s="8"/>
      <c r="I57" s="8"/>
      <c r="J57" s="8"/>
      <c r="K57" s="8"/>
      <c r="L57" s="8"/>
      <c r="M57" s="8"/>
      <c r="N57" s="8"/>
      <c r="O57" s="38">
        <f>SUM(E57:N57)</f>
        <v>0</v>
      </c>
      <c r="P57" s="15"/>
    </row>
    <row r="58" spans="1:16" x14ac:dyDescent="0.25">
      <c r="A58" s="13"/>
      <c r="B58" s="102" t="s">
        <v>56</v>
      </c>
      <c r="C58" s="15"/>
      <c r="D58" s="15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08"/>
      <c r="P58" s="15"/>
    </row>
    <row r="59" spans="1:16" x14ac:dyDescent="0.25">
      <c r="A59" s="13"/>
      <c r="B59" s="293" t="s">
        <v>40</v>
      </c>
      <c r="C59" s="293"/>
      <c r="D59" s="43" t="s">
        <v>41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9"/>
      <c r="P59" s="15"/>
    </row>
    <row r="60" spans="1:16" x14ac:dyDescent="0.25">
      <c r="A60" s="13"/>
      <c r="B60" s="293"/>
      <c r="C60" s="293"/>
      <c r="D60" s="43" t="s">
        <v>39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10"/>
      <c r="P60" s="15"/>
    </row>
    <row r="61" spans="1:16" x14ac:dyDescent="0.25">
      <c r="A61" s="13"/>
      <c r="B61" s="37" t="s">
        <v>57</v>
      </c>
      <c r="C61" s="15"/>
      <c r="D61" s="15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1">
        <f t="shared" si="0"/>
        <v>0</v>
      </c>
      <c r="P61" s="15"/>
    </row>
    <row r="62" spans="1:16" x14ac:dyDescent="0.25">
      <c r="A62" s="13"/>
      <c r="B62" s="39" t="s">
        <v>104</v>
      </c>
      <c r="C62" s="39"/>
      <c r="D62" s="4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1">
        <f t="shared" si="0"/>
        <v>0</v>
      </c>
      <c r="P62" s="15"/>
    </row>
    <row r="63" spans="1:16" ht="17.25" customHeight="1" x14ac:dyDescent="0.25">
      <c r="A63" s="13"/>
      <c r="B63" s="158"/>
      <c r="C63" s="148"/>
      <c r="D63" s="148"/>
      <c r="E63" s="148"/>
      <c r="F63" s="148"/>
      <c r="G63" s="148"/>
      <c r="H63" s="280"/>
      <c r="I63" s="281"/>
      <c r="J63" s="30"/>
      <c r="K63" s="30"/>
      <c r="L63" s="30"/>
      <c r="M63" s="30"/>
      <c r="N63" s="30"/>
      <c r="O63" s="30"/>
      <c r="P63" s="30"/>
    </row>
    <row r="64" spans="1:16" ht="20.45" customHeight="1" x14ac:dyDescent="0.25">
      <c r="A64" s="13"/>
      <c r="B64" s="37" t="s">
        <v>173</v>
      </c>
      <c r="C64" s="15"/>
      <c r="D64" s="15"/>
      <c r="E64" s="15"/>
      <c r="F64" s="15"/>
      <c r="G64" s="15"/>
      <c r="H64" s="165">
        <f>O56</f>
        <v>0</v>
      </c>
      <c r="I64" s="166"/>
      <c r="J64" s="256" t="s">
        <v>159</v>
      </c>
      <c r="K64" s="257"/>
      <c r="L64" s="257"/>
      <c r="M64" s="257"/>
      <c r="N64" s="257"/>
      <c r="O64" s="257"/>
      <c r="P64" s="15"/>
    </row>
    <row r="65" spans="1:16" ht="13.5" customHeight="1" x14ac:dyDescent="0.25">
      <c r="A65" s="13"/>
      <c r="B65" s="269" t="str">
        <f>IF(OR(O55&gt;O54,O54&gt;O53),"Verificam-se erros no preenchimento do Quadro sinótico.  
A área de implantação não pode ser superior à área de impermeabilização e/ou a área de impermeabilização não pode ser superior à área do lote.","")</f>
        <v/>
      </c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15"/>
    </row>
    <row r="66" spans="1:16" ht="14.45" customHeight="1" x14ac:dyDescent="0.25">
      <c r="A66" s="13"/>
      <c r="B66" s="44"/>
      <c r="C66" s="45"/>
      <c r="D66" s="45"/>
      <c r="E66" s="117">
        <v>1</v>
      </c>
      <c r="F66" s="118">
        <v>2</v>
      </c>
      <c r="G66" s="118">
        <v>3</v>
      </c>
      <c r="H66" s="118">
        <v>4</v>
      </c>
      <c r="I66" s="118">
        <v>5</v>
      </c>
      <c r="J66" s="118">
        <v>6</v>
      </c>
      <c r="K66" s="118">
        <v>7</v>
      </c>
      <c r="L66" s="118">
        <v>8</v>
      </c>
      <c r="M66" s="118">
        <v>9</v>
      </c>
      <c r="N66" s="118">
        <v>10</v>
      </c>
      <c r="O66" s="97" t="s">
        <v>51</v>
      </c>
      <c r="P66" s="15"/>
    </row>
    <row r="67" spans="1:16" ht="14.45" customHeight="1" x14ac:dyDescent="0.25">
      <c r="A67" s="13"/>
      <c r="B67" s="232" t="s">
        <v>97</v>
      </c>
      <c r="C67" s="267" t="s">
        <v>42</v>
      </c>
      <c r="D67" s="268"/>
      <c r="E67" s="9"/>
      <c r="F67" s="9"/>
      <c r="G67" s="9"/>
      <c r="H67" s="9"/>
      <c r="I67" s="9"/>
      <c r="J67" s="9"/>
      <c r="K67" s="9"/>
      <c r="L67" s="9"/>
      <c r="M67" s="9"/>
      <c r="N67" s="9"/>
      <c r="O67" s="46">
        <f>SUM(E67:N67)</f>
        <v>0</v>
      </c>
      <c r="P67" s="15"/>
    </row>
    <row r="68" spans="1:16" x14ac:dyDescent="0.25">
      <c r="A68" s="13"/>
      <c r="B68" s="233"/>
      <c r="C68" s="260" t="s">
        <v>43</v>
      </c>
      <c r="D68" s="261"/>
      <c r="E68" s="8"/>
      <c r="F68" s="8"/>
      <c r="G68" s="8"/>
      <c r="H68" s="8"/>
      <c r="I68" s="8"/>
      <c r="J68" s="8"/>
      <c r="K68" s="8"/>
      <c r="L68" s="8"/>
      <c r="M68" s="8"/>
      <c r="N68" s="8"/>
      <c r="O68" s="38">
        <f t="shared" ref="O68:O83" si="1">SUM(E68:N68)</f>
        <v>0</v>
      </c>
      <c r="P68" s="15"/>
    </row>
    <row r="69" spans="1:16" x14ac:dyDescent="0.25">
      <c r="A69" s="13"/>
      <c r="B69" s="233"/>
      <c r="C69" s="260" t="s">
        <v>52</v>
      </c>
      <c r="D69" s="261"/>
      <c r="E69" s="8"/>
      <c r="F69" s="8"/>
      <c r="G69" s="8"/>
      <c r="H69" s="8"/>
      <c r="I69" s="8"/>
      <c r="J69" s="8"/>
      <c r="K69" s="8"/>
      <c r="L69" s="8"/>
      <c r="M69" s="8"/>
      <c r="N69" s="8"/>
      <c r="O69" s="38">
        <f>SUM(E69:N69)</f>
        <v>0</v>
      </c>
      <c r="P69" s="15"/>
    </row>
    <row r="70" spans="1:16" ht="21" customHeight="1" x14ac:dyDescent="0.25">
      <c r="A70" s="13"/>
      <c r="B70" s="233"/>
      <c r="C70" s="262" t="s">
        <v>53</v>
      </c>
      <c r="D70" s="263"/>
      <c r="E70" s="8"/>
      <c r="F70" s="8"/>
      <c r="G70" s="8"/>
      <c r="H70" s="8"/>
      <c r="I70" s="8"/>
      <c r="J70" s="8"/>
      <c r="K70" s="8"/>
      <c r="L70" s="8"/>
      <c r="M70" s="8"/>
      <c r="N70" s="8"/>
      <c r="O70" s="38">
        <f>SUM(E70:N70)</f>
        <v>0</v>
      </c>
      <c r="P70" s="15"/>
    </row>
    <row r="71" spans="1:16" x14ac:dyDescent="0.25">
      <c r="A71" s="13"/>
      <c r="B71" s="233"/>
      <c r="C71" s="260" t="s">
        <v>44</v>
      </c>
      <c r="D71" s="261"/>
      <c r="E71" s="8"/>
      <c r="F71" s="8"/>
      <c r="G71" s="8"/>
      <c r="H71" s="8"/>
      <c r="I71" s="8"/>
      <c r="J71" s="8"/>
      <c r="K71" s="8"/>
      <c r="L71" s="8"/>
      <c r="M71" s="8"/>
      <c r="N71" s="8"/>
      <c r="O71" s="38">
        <f t="shared" si="1"/>
        <v>0</v>
      </c>
      <c r="P71" s="15"/>
    </row>
    <row r="72" spans="1:16" x14ac:dyDescent="0.25">
      <c r="A72" s="13"/>
      <c r="B72" s="233"/>
      <c r="C72" s="260" t="s">
        <v>45</v>
      </c>
      <c r="D72" s="261"/>
      <c r="E72" s="8"/>
      <c r="F72" s="8"/>
      <c r="G72" s="8"/>
      <c r="H72" s="8"/>
      <c r="I72" s="8"/>
      <c r="J72" s="8"/>
      <c r="K72" s="8"/>
      <c r="L72" s="8"/>
      <c r="M72" s="8"/>
      <c r="N72" s="8"/>
      <c r="O72" s="38">
        <f t="shared" si="1"/>
        <v>0</v>
      </c>
      <c r="P72" s="15"/>
    </row>
    <row r="73" spans="1:16" x14ac:dyDescent="0.25">
      <c r="A73" s="13"/>
      <c r="B73" s="233"/>
      <c r="C73" s="260" t="s">
        <v>46</v>
      </c>
      <c r="D73" s="261"/>
      <c r="E73" s="8"/>
      <c r="F73" s="8"/>
      <c r="G73" s="8"/>
      <c r="H73" s="8"/>
      <c r="I73" s="8"/>
      <c r="J73" s="8"/>
      <c r="K73" s="8"/>
      <c r="L73" s="8"/>
      <c r="M73" s="8"/>
      <c r="N73" s="8"/>
      <c r="O73" s="38">
        <f t="shared" si="1"/>
        <v>0</v>
      </c>
      <c r="P73" s="15"/>
    </row>
    <row r="74" spans="1:16" ht="25.5" customHeight="1" x14ac:dyDescent="0.25">
      <c r="A74" s="13"/>
      <c r="B74" s="233"/>
      <c r="C74" s="262" t="s">
        <v>169</v>
      </c>
      <c r="D74" s="263"/>
      <c r="E74" s="8"/>
      <c r="F74" s="8"/>
      <c r="G74" s="8"/>
      <c r="H74" s="8"/>
      <c r="I74" s="8"/>
      <c r="J74" s="8"/>
      <c r="K74" s="8"/>
      <c r="L74" s="8"/>
      <c r="M74" s="8"/>
      <c r="N74" s="8"/>
      <c r="O74" s="38">
        <f t="shared" si="1"/>
        <v>0</v>
      </c>
      <c r="P74" s="15"/>
    </row>
    <row r="75" spans="1:16" ht="14.45" customHeight="1" x14ac:dyDescent="0.25">
      <c r="A75" s="13"/>
      <c r="B75" s="233"/>
      <c r="C75" s="260" t="s">
        <v>47</v>
      </c>
      <c r="D75" s="261"/>
      <c r="E75" s="8"/>
      <c r="F75" s="8"/>
      <c r="G75" s="8"/>
      <c r="H75" s="8"/>
      <c r="I75" s="8"/>
      <c r="J75" s="8"/>
      <c r="K75" s="8"/>
      <c r="L75" s="8"/>
      <c r="M75" s="8"/>
      <c r="N75" s="8"/>
      <c r="O75" s="38">
        <f t="shared" si="1"/>
        <v>0</v>
      </c>
      <c r="P75" s="15"/>
    </row>
    <row r="76" spans="1:16" ht="14.45" customHeight="1" x14ac:dyDescent="0.25">
      <c r="A76" s="13"/>
      <c r="B76" s="233"/>
      <c r="C76" s="260" t="s">
        <v>74</v>
      </c>
      <c r="D76" s="261"/>
      <c r="E76" s="8"/>
      <c r="F76" s="8"/>
      <c r="G76" s="8"/>
      <c r="H76" s="8"/>
      <c r="I76" s="8"/>
      <c r="J76" s="8"/>
      <c r="K76" s="8"/>
      <c r="L76" s="8"/>
      <c r="M76" s="8"/>
      <c r="N76" s="8"/>
      <c r="O76" s="38">
        <f t="shared" si="1"/>
        <v>0</v>
      </c>
      <c r="P76" s="15"/>
    </row>
    <row r="77" spans="1:16" ht="14.45" customHeight="1" x14ac:dyDescent="0.25">
      <c r="A77" s="13"/>
      <c r="B77" s="234"/>
      <c r="C77" s="260" t="s">
        <v>174</v>
      </c>
      <c r="D77" s="261"/>
      <c r="E77" s="8"/>
      <c r="F77" s="8"/>
      <c r="G77" s="8"/>
      <c r="H77" s="8"/>
      <c r="I77" s="8"/>
      <c r="J77" s="8"/>
      <c r="K77" s="8"/>
      <c r="L77" s="8"/>
      <c r="M77" s="8"/>
      <c r="N77" s="8"/>
      <c r="O77" s="38">
        <f t="shared" si="1"/>
        <v>0</v>
      </c>
      <c r="P77" s="15"/>
    </row>
    <row r="78" spans="1:16" ht="14.45" customHeight="1" x14ac:dyDescent="0.25">
      <c r="A78" s="13"/>
      <c r="B78" s="270" t="s">
        <v>82</v>
      </c>
      <c r="C78" s="270"/>
      <c r="D78" s="271"/>
      <c r="E78" s="47">
        <f>SUM(E67:E77)</f>
        <v>0</v>
      </c>
      <c r="F78" s="47">
        <f t="shared" ref="F78:N78" si="2">SUM(F67:F77)</f>
        <v>0</v>
      </c>
      <c r="G78" s="47">
        <f t="shared" si="2"/>
        <v>0</v>
      </c>
      <c r="H78" s="47">
        <f t="shared" si="2"/>
        <v>0</v>
      </c>
      <c r="I78" s="47">
        <f t="shared" si="2"/>
        <v>0</v>
      </c>
      <c r="J78" s="47">
        <f t="shared" si="2"/>
        <v>0</v>
      </c>
      <c r="K78" s="47">
        <f t="shared" si="2"/>
        <v>0</v>
      </c>
      <c r="L78" s="47">
        <f t="shared" si="2"/>
        <v>0</v>
      </c>
      <c r="M78" s="47">
        <f t="shared" si="2"/>
        <v>0</v>
      </c>
      <c r="N78" s="47">
        <f t="shared" si="2"/>
        <v>0</v>
      </c>
      <c r="O78" s="48">
        <f>SUM(O67:O77)</f>
        <v>0</v>
      </c>
      <c r="P78" s="15"/>
    </row>
    <row r="79" spans="1:16" ht="26.25" customHeight="1" x14ac:dyDescent="0.25">
      <c r="A79" s="13"/>
      <c r="B79" s="232" t="s">
        <v>98</v>
      </c>
      <c r="C79" s="254" t="s">
        <v>135</v>
      </c>
      <c r="D79" s="255"/>
      <c r="E79" s="9"/>
      <c r="F79" s="9"/>
      <c r="G79" s="9"/>
      <c r="H79" s="9"/>
      <c r="I79" s="9"/>
      <c r="J79" s="9"/>
      <c r="K79" s="9"/>
      <c r="L79" s="9"/>
      <c r="M79" s="9"/>
      <c r="N79" s="9"/>
      <c r="O79" s="46">
        <f t="shared" si="1"/>
        <v>0</v>
      </c>
      <c r="P79" s="15"/>
    </row>
    <row r="80" spans="1:16" ht="39" customHeight="1" x14ac:dyDescent="0.25">
      <c r="A80" s="13"/>
      <c r="B80" s="233"/>
      <c r="C80" s="272" t="s">
        <v>136</v>
      </c>
      <c r="D80" s="273"/>
      <c r="E80" s="9"/>
      <c r="F80" s="9"/>
      <c r="G80" s="9"/>
      <c r="H80" s="9"/>
      <c r="I80" s="9"/>
      <c r="J80" s="9"/>
      <c r="K80" s="9"/>
      <c r="L80" s="9"/>
      <c r="M80" s="9"/>
      <c r="N80" s="9"/>
      <c r="O80" s="38">
        <f t="shared" si="1"/>
        <v>0</v>
      </c>
      <c r="P80" s="15"/>
    </row>
    <row r="81" spans="1:16" ht="23.25" customHeight="1" x14ac:dyDescent="0.25">
      <c r="A81" s="13"/>
      <c r="B81" s="233"/>
      <c r="C81" s="272" t="s">
        <v>134</v>
      </c>
      <c r="D81" s="273"/>
      <c r="E81" s="8"/>
      <c r="F81" s="8"/>
      <c r="G81" s="8"/>
      <c r="H81" s="8"/>
      <c r="I81" s="8"/>
      <c r="J81" s="8"/>
      <c r="K81" s="8"/>
      <c r="L81" s="8"/>
      <c r="M81" s="8"/>
      <c r="N81" s="8"/>
      <c r="O81" s="38">
        <f t="shared" si="1"/>
        <v>0</v>
      </c>
      <c r="P81" s="15"/>
    </row>
    <row r="82" spans="1:16" ht="21" customHeight="1" x14ac:dyDescent="0.25">
      <c r="A82" s="13"/>
      <c r="B82" s="233"/>
      <c r="C82" s="272" t="s">
        <v>129</v>
      </c>
      <c r="D82" s="273"/>
      <c r="E82" s="8"/>
      <c r="F82" s="8"/>
      <c r="G82" s="8"/>
      <c r="H82" s="8"/>
      <c r="I82" s="8"/>
      <c r="J82" s="8"/>
      <c r="K82" s="8"/>
      <c r="L82" s="8"/>
      <c r="M82" s="8"/>
      <c r="N82" s="8"/>
      <c r="O82" s="38">
        <f t="shared" si="1"/>
        <v>0</v>
      </c>
      <c r="P82" s="15"/>
    </row>
    <row r="83" spans="1:16" ht="27" customHeight="1" x14ac:dyDescent="0.25">
      <c r="A83" s="13"/>
      <c r="B83" s="234"/>
      <c r="C83" s="272" t="s">
        <v>188</v>
      </c>
      <c r="D83" s="273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42">
        <f t="shared" si="1"/>
        <v>0</v>
      </c>
      <c r="P83" s="15"/>
    </row>
    <row r="84" spans="1:16" x14ac:dyDescent="0.25">
      <c r="A84" s="13"/>
      <c r="B84" s="276" t="s">
        <v>83</v>
      </c>
      <c r="C84" s="276"/>
      <c r="D84" s="276"/>
      <c r="E84" s="49">
        <f>SUM(E67:E77)+SUM(E79:E83)</f>
        <v>0</v>
      </c>
      <c r="F84" s="49">
        <f t="shared" ref="F84:N84" si="3">SUM(F67:F77)+SUM(F79:F83)</f>
        <v>0</v>
      </c>
      <c r="G84" s="49">
        <f t="shared" si="3"/>
        <v>0</v>
      </c>
      <c r="H84" s="49">
        <f t="shared" si="3"/>
        <v>0</v>
      </c>
      <c r="I84" s="49">
        <f t="shared" si="3"/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  <c r="M84" s="49">
        <f t="shared" si="3"/>
        <v>0</v>
      </c>
      <c r="N84" s="49">
        <f t="shared" si="3"/>
        <v>0</v>
      </c>
      <c r="O84" s="50">
        <f>SUM(O67:O77)+SUM(O79:O83)</f>
        <v>0</v>
      </c>
      <c r="P84" s="15"/>
    </row>
    <row r="85" spans="1:16" ht="19.149999999999999" customHeight="1" x14ac:dyDescent="0.25">
      <c r="A85" s="13"/>
      <c r="B85" s="232" t="s">
        <v>99</v>
      </c>
      <c r="C85" s="254" t="s">
        <v>128</v>
      </c>
      <c r="D85" s="255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50">
        <f>SUM(E85:N85)</f>
        <v>0</v>
      </c>
      <c r="P85" s="15"/>
    </row>
    <row r="86" spans="1:16" ht="18.600000000000001" customHeight="1" x14ac:dyDescent="0.25">
      <c r="A86" s="13"/>
      <c r="B86" s="233"/>
      <c r="C86" s="272" t="s">
        <v>127</v>
      </c>
      <c r="D86" s="273"/>
      <c r="E86" s="8"/>
      <c r="F86" s="8"/>
      <c r="G86" s="8"/>
      <c r="H86" s="8"/>
      <c r="I86" s="8"/>
      <c r="J86" s="8"/>
      <c r="K86" s="8"/>
      <c r="L86" s="8"/>
      <c r="M86" s="8"/>
      <c r="N86" s="8"/>
      <c r="O86" s="38">
        <f t="shared" ref="O86:O89" si="4">SUM(E86:N86)</f>
        <v>0</v>
      </c>
      <c r="P86" s="15"/>
    </row>
    <row r="87" spans="1:16" ht="18" customHeight="1" x14ac:dyDescent="0.25">
      <c r="A87" s="13"/>
      <c r="B87" s="233"/>
      <c r="C87" s="272" t="s">
        <v>76</v>
      </c>
      <c r="D87" s="273"/>
      <c r="E87" s="8"/>
      <c r="F87" s="8"/>
      <c r="G87" s="8"/>
      <c r="H87" s="8"/>
      <c r="I87" s="8"/>
      <c r="J87" s="8"/>
      <c r="K87" s="8"/>
      <c r="L87" s="8"/>
      <c r="M87" s="8"/>
      <c r="N87" s="8"/>
      <c r="O87" s="38">
        <f t="shared" si="4"/>
        <v>0</v>
      </c>
      <c r="P87" s="15"/>
    </row>
    <row r="88" spans="1:16" ht="18" customHeight="1" x14ac:dyDescent="0.25">
      <c r="A88" s="13"/>
      <c r="B88" s="233"/>
      <c r="C88" s="272" t="s">
        <v>75</v>
      </c>
      <c r="D88" s="273"/>
      <c r="E88" s="8"/>
      <c r="F88" s="8"/>
      <c r="G88" s="8"/>
      <c r="H88" s="8"/>
      <c r="I88" s="8"/>
      <c r="J88" s="8"/>
      <c r="K88" s="8"/>
      <c r="L88" s="8"/>
      <c r="M88" s="8"/>
      <c r="N88" s="8"/>
      <c r="O88" s="38">
        <f t="shared" si="4"/>
        <v>0</v>
      </c>
      <c r="P88" s="15"/>
    </row>
    <row r="89" spans="1:16" ht="19.5" customHeight="1" x14ac:dyDescent="0.25">
      <c r="A89" s="13"/>
      <c r="B89" s="234"/>
      <c r="C89" s="171" t="s">
        <v>77</v>
      </c>
      <c r="D89" s="172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4">
        <f t="shared" si="4"/>
        <v>0</v>
      </c>
      <c r="P89" s="15"/>
    </row>
    <row r="90" spans="1:16" ht="26.25" customHeight="1" x14ac:dyDescent="0.25">
      <c r="A90" s="13"/>
      <c r="B90" s="178" t="s">
        <v>185</v>
      </c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51"/>
    </row>
    <row r="91" spans="1:16" ht="29.25" customHeight="1" x14ac:dyDescent="0.25">
      <c r="A91" s="13"/>
      <c r="B91" s="213" t="s">
        <v>78</v>
      </c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</row>
    <row r="92" spans="1:16" x14ac:dyDescent="0.25">
      <c r="A92" s="13"/>
      <c r="B92" s="158" t="s">
        <v>170</v>
      </c>
      <c r="C92" s="148"/>
      <c r="D92" s="148"/>
      <c r="E92" s="148"/>
      <c r="F92" s="148"/>
      <c r="G92" s="148"/>
      <c r="H92" s="236"/>
      <c r="I92" s="237"/>
      <c r="J92" s="274" t="str">
        <f>IF(H93&gt;(H36+H40+O54),"Observação: A área de impermeabilização caraterizada é superior à soma da área de impermeabilização dos lotes com as áreas cedidas para infraestruturas viárias","")</f>
        <v/>
      </c>
      <c r="K92" s="275"/>
      <c r="L92" s="275"/>
      <c r="M92" s="275"/>
      <c r="N92" s="275"/>
      <c r="O92" s="275"/>
      <c r="P92" s="30"/>
    </row>
    <row r="93" spans="1:16" ht="15" customHeight="1" x14ac:dyDescent="0.25">
      <c r="A93" s="13"/>
      <c r="B93" s="158" t="s">
        <v>171</v>
      </c>
      <c r="C93" s="148"/>
      <c r="D93" s="148"/>
      <c r="E93" s="148"/>
      <c r="F93" s="148"/>
      <c r="G93" s="148"/>
      <c r="H93" s="176"/>
      <c r="I93" s="177"/>
      <c r="J93" s="274"/>
      <c r="K93" s="275"/>
      <c r="L93" s="275"/>
      <c r="M93" s="275"/>
      <c r="N93" s="275"/>
      <c r="O93" s="275"/>
      <c r="P93" s="30"/>
    </row>
    <row r="94" spans="1:16" x14ac:dyDescent="0.25">
      <c r="A94" s="13"/>
      <c r="B94" s="158" t="s">
        <v>191</v>
      </c>
      <c r="C94" s="148"/>
      <c r="D94" s="148"/>
      <c r="E94" s="148"/>
      <c r="F94" s="148"/>
      <c r="G94" s="148"/>
      <c r="H94" s="165" t="str">
        <f>IF(J29="","---",H93/J29)</f>
        <v>---</v>
      </c>
      <c r="I94" s="166"/>
      <c r="J94" s="299" t="str">
        <f>H94</f>
        <v>---</v>
      </c>
      <c r="K94" s="300"/>
      <c r="L94" s="27"/>
      <c r="M94" s="27"/>
      <c r="N94" s="27"/>
      <c r="O94" s="27"/>
      <c r="P94" s="30"/>
    </row>
    <row r="95" spans="1:16" x14ac:dyDescent="0.25">
      <c r="A95" s="13"/>
      <c r="B95" s="158" t="s">
        <v>178</v>
      </c>
      <c r="C95" s="148"/>
      <c r="D95" s="148"/>
      <c r="E95" s="148"/>
      <c r="F95" s="148"/>
      <c r="G95" s="148"/>
      <c r="H95" s="165">
        <f>SUM(O55)</f>
        <v>0</v>
      </c>
      <c r="I95" s="166"/>
      <c r="J95" s="52"/>
      <c r="K95" s="27"/>
      <c r="L95" s="27"/>
      <c r="M95" s="27"/>
      <c r="N95" s="27"/>
      <c r="O95" s="27"/>
      <c r="P95" s="30"/>
    </row>
    <row r="96" spans="1:16" ht="14.45" customHeight="1" x14ac:dyDescent="0.25">
      <c r="A96" s="13"/>
      <c r="B96" s="158" t="s">
        <v>179</v>
      </c>
      <c r="C96" s="148"/>
      <c r="D96" s="148"/>
      <c r="E96" s="148"/>
      <c r="F96" s="148"/>
      <c r="G96" s="148"/>
      <c r="H96" s="165">
        <f>SUM(H97+O79+O83+O81+O82+O80)</f>
        <v>0</v>
      </c>
      <c r="I96" s="166"/>
      <c r="J96" s="151"/>
      <c r="K96" s="152"/>
      <c r="L96" s="152"/>
      <c r="M96" s="152"/>
      <c r="N96" s="152"/>
      <c r="O96" s="152"/>
      <c r="P96" s="152"/>
    </row>
    <row r="97" spans="1:17" x14ac:dyDescent="0.25">
      <c r="A97" s="13"/>
      <c r="B97" s="158" t="s">
        <v>180</v>
      </c>
      <c r="C97" s="148"/>
      <c r="D97" s="148"/>
      <c r="E97" s="148"/>
      <c r="F97" s="148"/>
      <c r="G97" s="148"/>
      <c r="H97" s="165">
        <f>SUM(O67:O77)</f>
        <v>0</v>
      </c>
      <c r="I97" s="166"/>
      <c r="J97" s="151"/>
      <c r="K97" s="152"/>
      <c r="L97" s="152"/>
      <c r="M97" s="152"/>
      <c r="N97" s="152"/>
      <c r="O97" s="152"/>
      <c r="P97" s="152"/>
    </row>
    <row r="98" spans="1:17" x14ac:dyDescent="0.25">
      <c r="A98" s="13"/>
      <c r="B98" s="158" t="s">
        <v>181</v>
      </c>
      <c r="C98" s="148"/>
      <c r="D98" s="148"/>
      <c r="E98" s="148"/>
      <c r="F98" s="148"/>
      <c r="G98" s="148"/>
      <c r="H98" s="165" t="str">
        <f>IF(J29="","---",H97/J29)</f>
        <v>---</v>
      </c>
      <c r="I98" s="166"/>
      <c r="J98" s="151"/>
      <c r="K98" s="152"/>
      <c r="L98" s="152"/>
      <c r="M98" s="152"/>
      <c r="N98" s="152"/>
      <c r="O98" s="152"/>
      <c r="P98" s="152"/>
    </row>
    <row r="99" spans="1:17" x14ac:dyDescent="0.25">
      <c r="A99" s="13"/>
      <c r="B99" s="158" t="s">
        <v>182</v>
      </c>
      <c r="C99" s="148"/>
      <c r="D99" s="148"/>
      <c r="E99" s="148"/>
      <c r="F99" s="148"/>
      <c r="G99" s="148"/>
      <c r="H99" s="165">
        <f>SUM(O57)</f>
        <v>0</v>
      </c>
      <c r="I99" s="166"/>
      <c r="J99" s="151"/>
      <c r="K99" s="152"/>
      <c r="L99" s="152"/>
      <c r="M99" s="152"/>
      <c r="N99" s="152"/>
      <c r="O99" s="152"/>
      <c r="P99" s="152"/>
    </row>
    <row r="100" spans="1:17" ht="17.25" customHeight="1" x14ac:dyDescent="0.25">
      <c r="A100" s="13"/>
      <c r="B100" s="18"/>
      <c r="C100" s="15"/>
      <c r="D100" s="15"/>
      <c r="E100" s="15"/>
      <c r="F100" s="15"/>
      <c r="G100" s="15"/>
      <c r="H100" s="53"/>
      <c r="I100" s="54"/>
      <c r="J100" s="55"/>
      <c r="K100" s="55"/>
      <c r="L100" s="55"/>
      <c r="M100" s="55"/>
      <c r="N100" s="55"/>
      <c r="O100" s="55"/>
      <c r="P100" s="30"/>
    </row>
    <row r="101" spans="1:17" ht="19.5" customHeight="1" x14ac:dyDescent="0.25">
      <c r="A101" s="13"/>
      <c r="B101" s="56"/>
      <c r="C101" s="56"/>
      <c r="D101" s="56"/>
      <c r="E101" s="18"/>
      <c r="F101" s="56"/>
      <c r="G101" s="56"/>
      <c r="H101" s="57"/>
      <c r="I101" s="56"/>
      <c r="J101" s="56"/>
      <c r="K101" s="18"/>
      <c r="L101" s="18"/>
      <c r="M101" s="18"/>
      <c r="N101" s="18"/>
      <c r="O101" s="13"/>
      <c r="P101" s="13"/>
    </row>
    <row r="102" spans="1:17" x14ac:dyDescent="0.25">
      <c r="A102" s="13"/>
      <c r="B102" s="29" t="s">
        <v>107</v>
      </c>
      <c r="C102" s="15"/>
      <c r="D102" s="15"/>
      <c r="E102" s="147" t="s">
        <v>31</v>
      </c>
      <c r="F102" s="147"/>
      <c r="G102" s="147"/>
      <c r="H102" s="147"/>
      <c r="I102" s="56"/>
      <c r="J102" s="147" t="s">
        <v>30</v>
      </c>
      <c r="K102" s="147"/>
      <c r="L102" s="147"/>
      <c r="M102" s="147"/>
      <c r="N102" s="21"/>
      <c r="O102" s="21"/>
      <c r="P102" s="21"/>
      <c r="Q102" s="12"/>
    </row>
    <row r="103" spans="1:17" x14ac:dyDescent="0.25">
      <c r="A103" s="13"/>
      <c r="B103" s="147"/>
      <c r="C103" s="148"/>
      <c r="D103" s="148"/>
      <c r="E103" s="175" t="s">
        <v>151</v>
      </c>
      <c r="F103" s="175"/>
      <c r="G103" s="175" t="s">
        <v>32</v>
      </c>
      <c r="H103" s="175"/>
      <c r="I103" s="56"/>
      <c r="J103" s="175" t="s">
        <v>151</v>
      </c>
      <c r="K103" s="175"/>
      <c r="L103" s="175" t="s">
        <v>32</v>
      </c>
      <c r="M103" s="175"/>
      <c r="N103" s="21"/>
      <c r="O103" s="21"/>
      <c r="P103" s="13"/>
      <c r="Q103" s="12"/>
    </row>
    <row r="104" spans="1:17" x14ac:dyDescent="0.25">
      <c r="A104" s="13"/>
      <c r="B104" s="145" t="s">
        <v>108</v>
      </c>
      <c r="C104" s="148"/>
      <c r="D104" s="148"/>
      <c r="E104" s="222"/>
      <c r="F104" s="223"/>
      <c r="G104" s="149"/>
      <c r="H104" s="150"/>
      <c r="I104" s="58"/>
      <c r="J104" s="222"/>
      <c r="K104" s="223"/>
      <c r="L104" s="149"/>
      <c r="M104" s="150"/>
      <c r="N104" s="13"/>
      <c r="O104" s="13"/>
      <c r="P104" s="13"/>
    </row>
    <row r="105" spans="1:17" x14ac:dyDescent="0.25">
      <c r="A105" s="13"/>
      <c r="B105" s="145" t="s">
        <v>109</v>
      </c>
      <c r="C105" s="148"/>
      <c r="D105" s="148"/>
      <c r="E105" s="222"/>
      <c r="F105" s="223"/>
      <c r="G105" s="149"/>
      <c r="H105" s="150"/>
      <c r="I105" s="58"/>
      <c r="J105" s="222"/>
      <c r="K105" s="223"/>
      <c r="L105" s="149"/>
      <c r="M105" s="150"/>
      <c r="N105" s="13"/>
      <c r="O105" s="13"/>
      <c r="P105" s="13"/>
    </row>
    <row r="106" spans="1:17" x14ac:dyDescent="0.25">
      <c r="A106" s="13"/>
      <c r="B106" s="278" t="s">
        <v>28</v>
      </c>
      <c r="C106" s="279"/>
      <c r="D106" s="279"/>
      <c r="E106" s="224">
        <f>SUM(E104:E105)</f>
        <v>0</v>
      </c>
      <c r="F106" s="225"/>
      <c r="G106" s="226">
        <f>SUM(G104:G105)</f>
        <v>0</v>
      </c>
      <c r="H106" s="227"/>
      <c r="I106" s="59"/>
      <c r="J106" s="224">
        <f>SUM(J104:J105)</f>
        <v>0</v>
      </c>
      <c r="K106" s="225"/>
      <c r="L106" s="228">
        <f>SUM(L104:L105)</f>
        <v>0</v>
      </c>
      <c r="M106" s="229"/>
      <c r="N106" s="13"/>
      <c r="O106" s="13"/>
      <c r="P106" s="13"/>
    </row>
    <row r="107" spans="1:17" ht="20.25" customHeight="1" x14ac:dyDescent="0.25">
      <c r="A107" s="13"/>
      <c r="B107" s="145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</row>
    <row r="108" spans="1:17" ht="20.25" customHeight="1" x14ac:dyDescent="0.25">
      <c r="A108" s="13"/>
      <c r="B108" s="25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7" x14ac:dyDescent="0.25">
      <c r="A109" s="13"/>
      <c r="B109" s="213" t="s">
        <v>110</v>
      </c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</row>
    <row r="110" spans="1:17" s="7" customFormat="1" hidden="1" x14ac:dyDescent="0.25">
      <c r="A110" s="60"/>
      <c r="B110" s="61"/>
      <c r="C110" s="62"/>
      <c r="D110" s="63" t="s">
        <v>9</v>
      </c>
      <c r="E110" s="62"/>
      <c r="F110" s="64" t="str">
        <f>IF(AND($J$18="Não",D110=$J$20),1*$J$29," ")</f>
        <v xml:space="preserve"> </v>
      </c>
      <c r="G110" s="64" t="str">
        <f>IF(AND($J$18="Não",D110=$J$20),1.8*$J$31," ")</f>
        <v xml:space="preserve"> </v>
      </c>
      <c r="H110" s="64" t="str">
        <f>IF(AND(J18="Não",D110=$J$20),LARGE(F110:G110,1)," ")</f>
        <v xml:space="preserve"> </v>
      </c>
      <c r="I110" s="62"/>
      <c r="J110" s="60"/>
      <c r="K110" s="60"/>
      <c r="L110" s="60"/>
      <c r="M110" s="60"/>
      <c r="N110" s="60"/>
      <c r="O110" s="60"/>
      <c r="P110" s="62"/>
    </row>
    <row r="111" spans="1:17" s="7" customFormat="1" hidden="1" x14ac:dyDescent="0.25">
      <c r="A111" s="60"/>
      <c r="B111" s="61"/>
      <c r="C111" s="62"/>
      <c r="D111" s="63" t="s">
        <v>10</v>
      </c>
      <c r="E111" s="62"/>
      <c r="F111" s="64" t="str">
        <f>IF(AND($J$18="Não",D111=$J$20),1*$J$29," ")</f>
        <v xml:space="preserve"> </v>
      </c>
      <c r="G111" s="64" t="str">
        <f>IF(AND($J$18="Não",D111=$J$20),1.4*$J$31," ")</f>
        <v xml:space="preserve"> </v>
      </c>
      <c r="H111" s="64" t="str">
        <f>IF(AND($J$18="Não",D111=$J$20),LARGE(F111:G111,1)," ")</f>
        <v xml:space="preserve"> </v>
      </c>
      <c r="I111" s="62"/>
      <c r="J111" s="60"/>
      <c r="K111" s="60"/>
      <c r="L111" s="60"/>
      <c r="M111" s="60"/>
      <c r="N111" s="60"/>
      <c r="O111" s="60"/>
      <c r="P111" s="62"/>
    </row>
    <row r="112" spans="1:17" hidden="1" x14ac:dyDescent="0.25">
      <c r="A112" s="13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5"/>
    </row>
    <row r="113" spans="1:16" hidden="1" x14ac:dyDescent="0.25">
      <c r="A113" s="13"/>
      <c r="B113" s="24"/>
      <c r="C113" s="17"/>
      <c r="D113" s="65" t="s">
        <v>3</v>
      </c>
      <c r="E113" s="17"/>
      <c r="F113" s="66" t="str">
        <f>IF(AND(D113=J$16,$J$20="Não",$J$18="Não"),1*$J$29," ")</f>
        <v xml:space="preserve"> </v>
      </c>
      <c r="G113" s="67" t="str">
        <f>IF(AND(D113=J$16,$J$20="Não",$J$18="Não"),1.7*$J$31," ")</f>
        <v xml:space="preserve"> </v>
      </c>
      <c r="H113" s="68" t="str">
        <f>IF(AND(D113=J$16,$J$20="Não",$J$18="Não"),LARGE(F113:G113,1)," ")</f>
        <v xml:space="preserve"> </v>
      </c>
      <c r="I113" s="69"/>
      <c r="J113" s="70"/>
      <c r="K113" s="33"/>
      <c r="L113" s="33"/>
      <c r="M113" s="33"/>
      <c r="N113" s="33"/>
      <c r="O113" s="33"/>
      <c r="P113" s="33"/>
    </row>
    <row r="114" spans="1:16" ht="24" hidden="1" x14ac:dyDescent="0.25">
      <c r="A114" s="13"/>
      <c r="B114" s="24"/>
      <c r="C114" s="17"/>
      <c r="D114" s="65" t="s">
        <v>4</v>
      </c>
      <c r="E114" s="17"/>
      <c r="F114" s="66" t="str">
        <f>IF(AND(D114=J$16,$J$20="Não",$J$18="Não"),0.6*$J$29," ")</f>
        <v xml:space="preserve"> </v>
      </c>
      <c r="G114" s="67" t="str">
        <f>IF(AND(D114=J$16,$J$20="Não",$J$18="Não"),1*$J$31," ")</f>
        <v xml:space="preserve"> </v>
      </c>
      <c r="H114" s="71" t="str">
        <f>IF(AND(D114=J$16,$J$20="Não",$J$18="Não"),LARGE(F114:G114,1)," ")</f>
        <v xml:space="preserve"> </v>
      </c>
      <c r="I114" s="69"/>
      <c r="J114" s="70"/>
      <c r="K114" s="33"/>
      <c r="L114" s="33"/>
      <c r="M114" s="33"/>
      <c r="N114" s="33"/>
      <c r="O114" s="33"/>
      <c r="P114" s="33"/>
    </row>
    <row r="115" spans="1:16" hidden="1" x14ac:dyDescent="0.25">
      <c r="A115" s="13"/>
      <c r="B115" s="24"/>
      <c r="C115" s="17"/>
      <c r="D115" s="65" t="s">
        <v>5</v>
      </c>
      <c r="E115" s="17"/>
      <c r="F115" s="66" t="str">
        <f>IF(AND(D115=J$16,$J$20="Não",$J$18="Não"),0.2*$J$29," ")</f>
        <v xml:space="preserve"> </v>
      </c>
      <c r="G115" s="67" t="str">
        <f>IF(AND(D115=J$16,$J$20="Não",$J$18="Não"),0.35*$J$31," ")</f>
        <v xml:space="preserve"> </v>
      </c>
      <c r="H115" s="71" t="str">
        <f>IF(AND(D115=J$16,$J$20="Não",$J$18="Não"),LARGE(F115:G115,1)," ")</f>
        <v xml:space="preserve"> </v>
      </c>
      <c r="I115" s="69"/>
      <c r="J115" s="70"/>
      <c r="K115" s="33"/>
      <c r="L115" s="33"/>
      <c r="M115" s="33"/>
      <c r="N115" s="33"/>
      <c r="O115" s="33"/>
      <c r="P115" s="33"/>
    </row>
    <row r="116" spans="1:16" ht="15" customHeight="1" x14ac:dyDescent="0.25">
      <c r="A116" s="13"/>
      <c r="B116" s="207" t="s">
        <v>111</v>
      </c>
      <c r="C116" s="148"/>
      <c r="D116" s="148"/>
      <c r="E116" s="148"/>
      <c r="F116" s="148"/>
      <c r="G116" s="148"/>
      <c r="H116" s="216" t="str">
        <f>IF(OR(J16="",J18="",J20=""),"---",IF(J18="Sim","--",IF(AND(J20="Não",$J$18="Não"),VLOOKUP(J16,D113:H115,5,FALSE),VLOOKUP($J$20,D110:H111,5,FALSE))))</f>
        <v>---</v>
      </c>
      <c r="I116" s="216"/>
      <c r="J116" s="211" t="str">
        <f>IF(H116="---","Necessário preencher campos do ponto 2","")</f>
        <v>Necessário preencher campos do ponto 2</v>
      </c>
      <c r="K116" s="212"/>
      <c r="L116" s="212"/>
      <c r="M116" s="212"/>
      <c r="N116" s="212"/>
      <c r="O116" s="212"/>
      <c r="P116" s="33"/>
    </row>
    <row r="117" spans="1:16" ht="14.25" customHeight="1" x14ac:dyDescent="0.25">
      <c r="A117" s="13"/>
      <c r="B117" s="158" t="s">
        <v>160</v>
      </c>
      <c r="C117" s="148"/>
      <c r="D117" s="148"/>
      <c r="E117" s="148"/>
      <c r="F117" s="148"/>
      <c r="G117" s="148"/>
      <c r="H117" s="165">
        <f>H97</f>
        <v>0</v>
      </c>
      <c r="I117" s="166"/>
      <c r="J117" s="208" t="s">
        <v>162</v>
      </c>
      <c r="K117" s="209"/>
      <c r="L117" s="209"/>
      <c r="M117" s="209"/>
      <c r="N117" s="209"/>
      <c r="O117" s="209"/>
      <c r="P117" s="33"/>
    </row>
    <row r="118" spans="1:16" ht="14.45" customHeight="1" x14ac:dyDescent="0.25">
      <c r="A118" s="13"/>
      <c r="B118" s="207" t="s">
        <v>112</v>
      </c>
      <c r="C118" s="148"/>
      <c r="D118" s="148"/>
      <c r="E118" s="148"/>
      <c r="F118" s="148"/>
      <c r="G118" s="148"/>
      <c r="H118" s="165">
        <f>H117-H64</f>
        <v>0</v>
      </c>
      <c r="I118" s="166"/>
      <c r="J118" s="287"/>
      <c r="K118" s="288"/>
      <c r="L118" s="288"/>
      <c r="M118" s="288"/>
      <c r="N118" s="288"/>
      <c r="O118" s="288"/>
      <c r="P118" s="33"/>
    </row>
    <row r="119" spans="1:16" ht="14.45" customHeight="1" x14ac:dyDescent="0.25">
      <c r="A119" s="13"/>
      <c r="B119" s="210" t="s">
        <v>113</v>
      </c>
      <c r="C119" s="148"/>
      <c r="D119" s="148"/>
      <c r="E119" s="148"/>
      <c r="F119" s="148"/>
      <c r="G119" s="148"/>
      <c r="H119" s="165">
        <f>IF(SUM(H117-H64-150)&gt;0,SUM(H117-H64-150),0)</f>
        <v>0</v>
      </c>
      <c r="I119" s="166"/>
      <c r="J119" s="72"/>
      <c r="K119" s="33"/>
      <c r="L119" s="33"/>
      <c r="M119" s="33"/>
      <c r="N119" s="33"/>
      <c r="O119" s="33"/>
      <c r="P119" s="33"/>
    </row>
    <row r="120" spans="1:16" ht="14.45" customHeight="1" x14ac:dyDescent="0.25">
      <c r="A120" s="13"/>
      <c r="B120" s="145" t="s">
        <v>114</v>
      </c>
      <c r="C120" s="145"/>
      <c r="D120" s="145"/>
      <c r="E120" s="145"/>
      <c r="F120" s="145"/>
      <c r="G120" s="206"/>
      <c r="H120" s="216" t="str">
        <f>IF(OR(H116="---",H116="--"),"---",IF((H117-H116)&gt;H118,H118,H117-H116))</f>
        <v>---</v>
      </c>
      <c r="I120" s="216"/>
      <c r="J120" s="208" t="s">
        <v>163</v>
      </c>
      <c r="K120" s="209"/>
      <c r="L120" s="209"/>
      <c r="M120" s="209"/>
      <c r="N120" s="209"/>
      <c r="O120" s="209"/>
      <c r="P120" s="33"/>
    </row>
    <row r="121" spans="1:16" ht="15" customHeight="1" x14ac:dyDescent="0.25">
      <c r="A121" s="13"/>
      <c r="B121" s="158" t="s">
        <v>161</v>
      </c>
      <c r="C121" s="148"/>
      <c r="D121" s="148"/>
      <c r="E121" s="148"/>
      <c r="F121" s="148"/>
      <c r="G121" s="148"/>
      <c r="H121" s="204" t="str">
        <f>IF(OR(J20="Atividades Económicas Tipo I",J20="Atividades Económicas Tipo II"),1,IF(J16="Área Central",1,IF(J16="Área ocidental e Arco Exterior",0.6,IF(J16="Área oriental",0.2,""))))</f>
        <v/>
      </c>
      <c r="I121" s="205"/>
      <c r="J121" s="208"/>
      <c r="K121" s="209"/>
      <c r="L121" s="209"/>
      <c r="M121" s="209"/>
      <c r="N121" s="209"/>
      <c r="O121" s="209"/>
      <c r="P121" s="33"/>
    </row>
    <row r="122" spans="1:16" ht="15" customHeight="1" x14ac:dyDescent="0.25">
      <c r="A122" s="13"/>
      <c r="B122" s="18"/>
      <c r="C122" s="15"/>
      <c r="D122" s="15"/>
      <c r="E122" s="15"/>
      <c r="F122" s="15"/>
      <c r="G122" s="15"/>
      <c r="H122" s="153" t="str">
        <f>IF(J18="Sim", "Observação: Por se encontrar em área com condicionantes biofísicas, a perequação é objeto de análise autónoma pelos serviços. Carece do correto preenchimento do Anexo 2.","")</f>
        <v/>
      </c>
      <c r="I122" s="153"/>
      <c r="J122" s="153"/>
      <c r="K122" s="153"/>
      <c r="L122" s="153"/>
      <c r="M122" s="153"/>
      <c r="N122" s="153"/>
      <c r="O122" s="153"/>
      <c r="P122" s="131"/>
    </row>
    <row r="123" spans="1:16" ht="19.899999999999999" customHeight="1" x14ac:dyDescent="0.25">
      <c r="A123" s="13"/>
      <c r="B123" s="130"/>
      <c r="C123" s="130"/>
      <c r="D123" s="130"/>
      <c r="E123" s="130"/>
      <c r="F123" s="130"/>
      <c r="G123" s="130"/>
      <c r="H123" s="153"/>
      <c r="I123" s="153"/>
      <c r="J123" s="153"/>
      <c r="K123" s="153"/>
      <c r="L123" s="153"/>
      <c r="M123" s="153"/>
      <c r="N123" s="153"/>
      <c r="O123" s="153"/>
      <c r="P123" s="132"/>
    </row>
    <row r="124" spans="1:16" ht="15" customHeight="1" x14ac:dyDescent="0.25">
      <c r="A124" s="13"/>
      <c r="B124" s="18"/>
      <c r="C124" s="15"/>
      <c r="D124" s="15"/>
      <c r="E124" s="15"/>
      <c r="F124" s="15"/>
      <c r="G124" s="15"/>
      <c r="H124" s="28"/>
      <c r="I124" s="15"/>
      <c r="J124" s="73"/>
      <c r="K124" s="73"/>
      <c r="L124" s="73"/>
      <c r="M124" s="73"/>
      <c r="N124" s="73"/>
      <c r="O124" s="73"/>
      <c r="P124" s="33"/>
    </row>
    <row r="125" spans="1:16" ht="15" customHeight="1" x14ac:dyDescent="0.25">
      <c r="A125" s="13"/>
      <c r="B125" s="18"/>
      <c r="C125" s="15"/>
      <c r="D125" s="15"/>
      <c r="E125" s="15"/>
      <c r="F125" s="15"/>
      <c r="G125" s="15"/>
      <c r="H125" s="28"/>
      <c r="I125" s="15"/>
      <c r="J125" s="73"/>
      <c r="K125" s="73"/>
      <c r="L125" s="73"/>
      <c r="M125" s="73"/>
      <c r="N125" s="73"/>
      <c r="O125" s="73"/>
      <c r="P125" s="33"/>
    </row>
    <row r="126" spans="1:16" ht="15" customHeight="1" x14ac:dyDescent="0.25">
      <c r="A126" s="13"/>
      <c r="B126" s="18"/>
      <c r="C126" s="15"/>
      <c r="D126" s="15"/>
      <c r="E126" s="15"/>
      <c r="F126" s="15"/>
      <c r="G126" s="15"/>
      <c r="H126" s="28"/>
      <c r="I126" s="15"/>
      <c r="J126" s="73"/>
      <c r="K126" s="73"/>
      <c r="L126" s="73"/>
      <c r="M126" s="73"/>
      <c r="N126" s="73"/>
      <c r="O126" s="73"/>
      <c r="P126" s="33"/>
    </row>
    <row r="127" spans="1:16" x14ac:dyDescent="0.25">
      <c r="A127" s="13"/>
      <c r="B127" s="25"/>
      <c r="C127" s="13"/>
      <c r="D127" s="28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1:16" ht="22.9" customHeight="1" x14ac:dyDescent="0.25">
      <c r="A128" s="13"/>
      <c r="B128" s="215" t="s">
        <v>115</v>
      </c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</row>
    <row r="129" spans="1:16" x14ac:dyDescent="0.25">
      <c r="A129" s="13"/>
      <c r="B129" s="158" t="s">
        <v>116</v>
      </c>
      <c r="C129" s="148"/>
      <c r="D129" s="148"/>
      <c r="E129" s="148"/>
      <c r="F129" s="148"/>
      <c r="G129" s="148"/>
      <c r="H129" s="21"/>
      <c r="I129" s="173"/>
      <c r="J129" s="174"/>
      <c r="K129" s="15"/>
      <c r="L129" s="15"/>
      <c r="M129" s="15"/>
      <c r="N129" s="15"/>
      <c r="O129" s="15"/>
      <c r="P129" s="15"/>
    </row>
    <row r="130" spans="1:16" ht="5.25" customHeight="1" x14ac:dyDescent="0.25">
      <c r="A130" s="13"/>
      <c r="B130" s="18"/>
      <c r="C130" s="15"/>
      <c r="D130" s="15"/>
      <c r="E130" s="15"/>
      <c r="F130" s="15"/>
      <c r="G130" s="15"/>
      <c r="H130" s="21"/>
      <c r="I130" s="74"/>
      <c r="J130" s="74"/>
      <c r="K130" s="15"/>
      <c r="L130" s="15"/>
      <c r="M130" s="15"/>
      <c r="N130" s="15"/>
      <c r="O130" s="15"/>
      <c r="P130" s="15"/>
    </row>
    <row r="131" spans="1:16" ht="14.45" customHeight="1" x14ac:dyDescent="0.25">
      <c r="A131" s="13"/>
      <c r="B131" s="158" t="s">
        <v>117</v>
      </c>
      <c r="C131" s="148"/>
      <c r="D131" s="148"/>
      <c r="E131" s="148"/>
      <c r="F131" s="148"/>
      <c r="G131" s="148"/>
      <c r="H131" s="21"/>
      <c r="I131" s="217"/>
      <c r="J131" s="218"/>
      <c r="K131" s="15"/>
      <c r="L131" s="15"/>
      <c r="M131" s="15"/>
      <c r="N131" s="15"/>
      <c r="O131" s="15"/>
      <c r="P131" s="15"/>
    </row>
    <row r="132" spans="1:16" ht="14.45" customHeight="1" x14ac:dyDescent="0.25">
      <c r="A132" s="13"/>
      <c r="B132" s="25"/>
      <c r="C132" s="258" t="s">
        <v>27</v>
      </c>
      <c r="D132" s="258"/>
      <c r="E132" s="258"/>
      <c r="F132" s="258"/>
      <c r="G132" s="258"/>
      <c r="H132" s="258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25">
      <c r="A133" s="13"/>
      <c r="B133" s="25"/>
      <c r="C133" s="258" t="s">
        <v>118</v>
      </c>
      <c r="D133" s="258"/>
      <c r="E133" s="258"/>
      <c r="F133" s="258"/>
      <c r="G133" s="258"/>
      <c r="H133" s="259"/>
      <c r="I133" s="173"/>
      <c r="J133" s="174"/>
      <c r="K133" s="15"/>
      <c r="L133" s="15"/>
      <c r="M133" s="15"/>
      <c r="N133" s="15"/>
      <c r="O133" s="15"/>
      <c r="P133" s="15"/>
    </row>
    <row r="134" spans="1:16" ht="5.25" customHeight="1" x14ac:dyDescent="0.25">
      <c r="A134" s="13"/>
      <c r="B134" s="18"/>
      <c r="C134" s="15"/>
      <c r="D134" s="15"/>
      <c r="E134" s="15"/>
      <c r="F134" s="15"/>
      <c r="G134" s="15"/>
      <c r="H134" s="21"/>
      <c r="I134" s="23"/>
      <c r="J134" s="23"/>
      <c r="K134" s="15"/>
      <c r="L134" s="15"/>
      <c r="M134" s="15"/>
      <c r="N134" s="15"/>
      <c r="O134" s="15"/>
      <c r="P134" s="15"/>
    </row>
    <row r="135" spans="1:16" x14ac:dyDescent="0.25">
      <c r="A135" s="13"/>
      <c r="B135" s="25" t="s">
        <v>166</v>
      </c>
      <c r="C135" s="75"/>
      <c r="D135" s="75"/>
      <c r="E135" s="75"/>
      <c r="F135" s="75"/>
      <c r="G135" s="75"/>
      <c r="H135" s="75"/>
      <c r="I135" s="22"/>
      <c r="J135" s="22"/>
      <c r="K135" s="219" t="s">
        <v>164</v>
      </c>
      <c r="L135" s="219"/>
      <c r="M135" s="219"/>
      <c r="N135" s="219"/>
      <c r="O135" s="219"/>
      <c r="P135" s="15"/>
    </row>
    <row r="136" spans="1:16" ht="13.5" customHeight="1" x14ac:dyDescent="0.25">
      <c r="A136" s="13"/>
      <c r="B136" s="293" t="s">
        <v>119</v>
      </c>
      <c r="C136" s="293"/>
      <c r="D136" s="293"/>
      <c r="E136" s="293"/>
      <c r="F136" s="293"/>
      <c r="G136" s="293"/>
      <c r="H136" s="316"/>
      <c r="I136" s="294"/>
      <c r="J136" s="295"/>
      <c r="K136" s="15"/>
      <c r="L136" s="15"/>
      <c r="M136" s="15"/>
      <c r="N136" s="15"/>
      <c r="O136" s="15"/>
      <c r="P136" s="15"/>
    </row>
    <row r="137" spans="1:16" ht="13.5" customHeight="1" x14ac:dyDescent="0.25">
      <c r="A137" s="13"/>
      <c r="B137" s="293" t="s">
        <v>120</v>
      </c>
      <c r="C137" s="293"/>
      <c r="D137" s="293"/>
      <c r="E137" s="293"/>
      <c r="F137" s="293"/>
      <c r="G137" s="293"/>
      <c r="H137" s="316"/>
      <c r="I137" s="294"/>
      <c r="J137" s="295"/>
      <c r="K137" s="13"/>
      <c r="L137" s="13"/>
      <c r="M137" s="13"/>
      <c r="N137" s="13"/>
      <c r="O137" s="13"/>
      <c r="P137" s="15"/>
    </row>
    <row r="138" spans="1:16" ht="5.25" customHeight="1" x14ac:dyDescent="0.25">
      <c r="A138" s="13"/>
      <c r="B138" s="18"/>
      <c r="C138" s="15"/>
      <c r="D138" s="15"/>
      <c r="E138" s="15"/>
      <c r="F138" s="15"/>
      <c r="G138" s="15"/>
      <c r="H138" s="21"/>
      <c r="I138" s="74"/>
      <c r="J138" s="74"/>
      <c r="K138" s="27"/>
      <c r="L138" s="27"/>
      <c r="M138" s="27"/>
      <c r="N138" s="27"/>
      <c r="O138" s="27"/>
      <c r="P138" s="15"/>
    </row>
    <row r="139" spans="1:16" ht="14.45" customHeight="1" x14ac:dyDescent="0.25">
      <c r="A139" s="13"/>
      <c r="B139" s="145" t="s">
        <v>183</v>
      </c>
      <c r="C139" s="163"/>
      <c r="D139" s="163"/>
      <c r="E139" s="163"/>
      <c r="F139" s="163"/>
      <c r="G139" s="163"/>
      <c r="H139" s="21"/>
      <c r="I139" s="173"/>
      <c r="J139" s="174"/>
      <c r="K139" s="238" t="s">
        <v>165</v>
      </c>
      <c r="L139" s="238"/>
      <c r="M139" s="238"/>
      <c r="N139" s="238"/>
      <c r="O139" s="238"/>
      <c r="P139" s="238"/>
    </row>
    <row r="140" spans="1:16" ht="14.45" customHeight="1" x14ac:dyDescent="0.25">
      <c r="A140" s="13"/>
      <c r="B140" s="25"/>
      <c r="C140" s="76"/>
      <c r="D140" s="76"/>
      <c r="E140" s="76"/>
      <c r="F140" s="76"/>
      <c r="G140" s="76"/>
      <c r="H140" s="21"/>
      <c r="I140" s="56"/>
      <c r="J140" s="56"/>
      <c r="K140" s="238"/>
      <c r="L140" s="238"/>
      <c r="M140" s="238"/>
      <c r="N140" s="238"/>
      <c r="O140" s="238"/>
      <c r="P140" s="238"/>
    </row>
    <row r="141" spans="1:16" ht="17.25" customHeight="1" x14ac:dyDescent="0.25">
      <c r="A141" s="13"/>
      <c r="B141" s="167" t="s">
        <v>33</v>
      </c>
      <c r="C141" s="167"/>
      <c r="D141" s="167"/>
      <c r="E141" s="167"/>
      <c r="F141" s="167"/>
      <c r="G141" s="167"/>
      <c r="H141" s="167"/>
      <c r="I141" s="167"/>
      <c r="K141" s="77" t="s">
        <v>72</v>
      </c>
      <c r="L141" s="13"/>
      <c r="M141" s="13"/>
      <c r="N141" s="13"/>
      <c r="O141" s="13"/>
      <c r="P141" s="15"/>
    </row>
    <row r="142" spans="1:16" ht="14.45" customHeight="1" x14ac:dyDescent="0.25">
      <c r="A142" s="13"/>
      <c r="B142" s="188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90"/>
      <c r="P142" s="78"/>
    </row>
    <row r="143" spans="1:16" ht="14.45" customHeight="1" x14ac:dyDescent="0.25">
      <c r="A143" s="13"/>
      <c r="B143" s="191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3"/>
      <c r="P143" s="78"/>
    </row>
    <row r="144" spans="1:16" ht="14.45" customHeight="1" x14ac:dyDescent="0.25">
      <c r="A144" s="13"/>
      <c r="B144" s="191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3"/>
      <c r="P144" s="78"/>
    </row>
    <row r="145" spans="1:16" ht="14.45" customHeight="1" x14ac:dyDescent="0.25">
      <c r="A145" s="13"/>
      <c r="B145" s="191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3"/>
      <c r="P145" s="78"/>
    </row>
    <row r="146" spans="1:16" ht="14.45" customHeight="1" x14ac:dyDescent="0.25">
      <c r="A146" s="13"/>
      <c r="B146" s="191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3"/>
      <c r="P146" s="78"/>
    </row>
    <row r="147" spans="1:16" ht="14.45" customHeight="1" x14ac:dyDescent="0.25">
      <c r="A147" s="13"/>
      <c r="B147" s="191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3"/>
      <c r="P147" s="78"/>
    </row>
    <row r="148" spans="1:16" x14ac:dyDescent="0.25">
      <c r="A148" s="13"/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3"/>
      <c r="P148" s="78"/>
    </row>
    <row r="149" spans="1:16" x14ac:dyDescent="0.25">
      <c r="A149" s="13"/>
      <c r="B149" s="194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6"/>
      <c r="P149" s="77"/>
    </row>
    <row r="150" spans="1:16" x14ac:dyDescent="0.25">
      <c r="A150" s="13"/>
      <c r="B150" s="25"/>
      <c r="C150" s="13"/>
      <c r="D150" s="28"/>
      <c r="E150" s="13"/>
      <c r="F150" s="77"/>
      <c r="G150" s="77"/>
      <c r="H150" s="77"/>
      <c r="I150" s="77"/>
      <c r="J150" s="77"/>
      <c r="K150" s="77" t="s">
        <v>73</v>
      </c>
      <c r="L150" s="15"/>
      <c r="M150" s="15"/>
      <c r="N150" s="15"/>
      <c r="O150" s="77"/>
      <c r="P150" s="77"/>
    </row>
    <row r="151" spans="1:16" x14ac:dyDescent="0.25">
      <c r="A151" s="13"/>
      <c r="B151" s="25"/>
      <c r="C151" s="13"/>
      <c r="D151" s="28"/>
      <c r="E151" s="13"/>
      <c r="F151" s="77"/>
      <c r="G151" s="77"/>
      <c r="H151" s="77"/>
      <c r="I151" s="77"/>
      <c r="J151" s="77"/>
      <c r="K151" s="179" t="s">
        <v>168</v>
      </c>
      <c r="L151" s="180"/>
      <c r="M151" s="180"/>
      <c r="N151" s="180"/>
      <c r="O151" s="181"/>
      <c r="P151" s="77"/>
    </row>
    <row r="152" spans="1:16" x14ac:dyDescent="0.25">
      <c r="A152" s="13"/>
      <c r="B152" s="25"/>
      <c r="C152" s="13"/>
      <c r="D152" s="28"/>
      <c r="E152" s="13"/>
      <c r="F152" s="77"/>
      <c r="G152" s="77"/>
      <c r="H152" s="77"/>
      <c r="I152" s="77"/>
      <c r="J152" s="77"/>
      <c r="K152" s="182"/>
      <c r="L152" s="183"/>
      <c r="M152" s="183"/>
      <c r="N152" s="183"/>
      <c r="O152" s="184"/>
      <c r="P152" s="77"/>
    </row>
    <row r="153" spans="1:16" x14ac:dyDescent="0.25">
      <c r="A153" s="13"/>
      <c r="B153" s="25"/>
      <c r="C153" s="13"/>
      <c r="D153" s="28"/>
      <c r="E153" s="13"/>
      <c r="F153" s="77"/>
      <c r="G153" s="77"/>
      <c r="H153" s="77"/>
      <c r="I153" s="77"/>
      <c r="J153" s="77"/>
      <c r="K153" s="182"/>
      <c r="L153" s="183"/>
      <c r="M153" s="183"/>
      <c r="N153" s="183"/>
      <c r="O153" s="184"/>
      <c r="P153" s="77"/>
    </row>
    <row r="154" spans="1:16" x14ac:dyDescent="0.25">
      <c r="A154" s="13"/>
      <c r="B154" s="25"/>
      <c r="C154" s="13"/>
      <c r="D154" s="28"/>
      <c r="E154" s="13"/>
      <c r="F154" s="77"/>
      <c r="G154" s="77"/>
      <c r="H154" s="77"/>
      <c r="I154" s="77"/>
      <c r="J154" s="77"/>
      <c r="K154" s="182"/>
      <c r="L154" s="183"/>
      <c r="M154" s="183"/>
      <c r="N154" s="183"/>
      <c r="O154" s="184"/>
      <c r="P154" s="77"/>
    </row>
    <row r="155" spans="1:16" x14ac:dyDescent="0.25">
      <c r="A155" s="13"/>
      <c r="B155" s="25"/>
      <c r="C155" s="13"/>
      <c r="D155" s="28"/>
      <c r="E155" s="13"/>
      <c r="F155" s="77"/>
      <c r="G155" s="77"/>
      <c r="H155" s="77"/>
      <c r="I155" s="77"/>
      <c r="J155" s="77"/>
      <c r="K155" s="182"/>
      <c r="L155" s="183"/>
      <c r="M155" s="183"/>
      <c r="N155" s="183"/>
      <c r="O155" s="184"/>
      <c r="P155" s="77"/>
    </row>
    <row r="156" spans="1:16" x14ac:dyDescent="0.25">
      <c r="A156" s="13"/>
      <c r="B156" s="25"/>
      <c r="C156" s="13"/>
      <c r="D156" s="28"/>
      <c r="E156" s="13"/>
      <c r="F156" s="77"/>
      <c r="G156" s="77"/>
      <c r="H156" s="77"/>
      <c r="I156" s="77"/>
      <c r="J156" s="77"/>
      <c r="K156" s="182"/>
      <c r="L156" s="183"/>
      <c r="M156" s="183"/>
      <c r="N156" s="183"/>
      <c r="O156" s="184"/>
      <c r="P156" s="77"/>
    </row>
    <row r="157" spans="1:16" x14ac:dyDescent="0.25">
      <c r="A157" s="13"/>
      <c r="B157" s="25"/>
      <c r="C157" s="13"/>
      <c r="D157" s="28"/>
      <c r="E157" s="77"/>
      <c r="F157" s="77"/>
      <c r="G157" s="77"/>
      <c r="H157" s="77"/>
      <c r="I157" s="77"/>
      <c r="J157" s="77"/>
      <c r="K157" s="185"/>
      <c r="L157" s="186"/>
      <c r="M157" s="186"/>
      <c r="N157" s="186"/>
      <c r="O157" s="187"/>
      <c r="P157" s="77"/>
    </row>
    <row r="158" spans="1:16" x14ac:dyDescent="0.25">
      <c r="A158" s="13"/>
      <c r="B158" s="25"/>
      <c r="C158" s="13"/>
      <c r="D158" s="28"/>
      <c r="E158" s="77"/>
      <c r="F158" s="77"/>
      <c r="G158" s="77"/>
      <c r="H158" s="77"/>
      <c r="I158" s="77"/>
      <c r="J158" s="77"/>
      <c r="K158" s="79" t="s">
        <v>54</v>
      </c>
      <c r="L158" s="198"/>
      <c r="M158" s="199"/>
      <c r="N158" s="199"/>
      <c r="O158" s="200"/>
      <c r="P158" s="77"/>
    </row>
    <row r="159" spans="1:16" ht="45.75" customHeight="1" x14ac:dyDescent="0.25">
      <c r="A159" s="13"/>
      <c r="B159" s="298" t="s">
        <v>29</v>
      </c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17"/>
    </row>
    <row r="160" spans="1:16" ht="17.25" customHeight="1" x14ac:dyDescent="0.25">
      <c r="A160" s="13"/>
      <c r="B160" s="317" t="s">
        <v>148</v>
      </c>
      <c r="C160" s="318"/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18"/>
      <c r="P160" s="318"/>
    </row>
    <row r="161" spans="1:16" ht="9" customHeight="1" x14ac:dyDescent="0.25">
      <c r="A161" s="13"/>
      <c r="B161" s="297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</row>
    <row r="162" spans="1:16" x14ac:dyDescent="0.25">
      <c r="A162" s="13"/>
      <c r="B162" s="202" t="s">
        <v>7</v>
      </c>
      <c r="C162" s="202"/>
      <c r="D162" s="202"/>
      <c r="E162" s="202"/>
      <c r="F162" s="202"/>
      <c r="G162" s="202"/>
      <c r="H162" s="202"/>
      <c r="I162" s="296"/>
      <c r="J162" s="161"/>
      <c r="K162" s="201"/>
      <c r="L162" s="201"/>
      <c r="M162" s="201"/>
      <c r="N162" s="162"/>
      <c r="O162" s="13"/>
      <c r="P162" s="15"/>
    </row>
    <row r="163" spans="1:16" ht="9" customHeight="1" x14ac:dyDescent="0.25">
      <c r="A163" s="13"/>
      <c r="B163" s="202"/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"/>
    </row>
    <row r="164" spans="1:16" x14ac:dyDescent="0.25">
      <c r="A164" s="13"/>
      <c r="B164" s="168" t="s">
        <v>100</v>
      </c>
      <c r="C164" s="146"/>
      <c r="D164" s="159"/>
      <c r="E164" s="159"/>
      <c r="F164" s="159"/>
      <c r="G164" s="160"/>
      <c r="H164" s="161"/>
      <c r="I164" s="162"/>
      <c r="J164" s="312" t="str">
        <f>IF(OR(H164&gt;J29),"ERRO - Área superior à do terreno (CAMPO 3.1)","")</f>
        <v/>
      </c>
      <c r="K164" s="313"/>
      <c r="L164" s="313"/>
      <c r="M164" s="313"/>
      <c r="N164" s="313"/>
      <c r="O164" s="313"/>
      <c r="P164" s="112"/>
    </row>
    <row r="165" spans="1:16" ht="15" customHeight="1" x14ac:dyDescent="0.25">
      <c r="A165" s="13"/>
      <c r="B165" s="168" t="s">
        <v>102</v>
      </c>
      <c r="C165" s="146"/>
      <c r="D165" s="159"/>
      <c r="E165" s="159"/>
      <c r="F165" s="159"/>
      <c r="G165" s="160"/>
      <c r="H165" s="161"/>
      <c r="I165" s="162"/>
      <c r="J165" s="312" t="str">
        <f>IF(OR(H165&gt;$H$164),"ERRO - Área superior à do terreno na categoria referida","")</f>
        <v/>
      </c>
      <c r="K165" s="313"/>
      <c r="L165" s="313"/>
      <c r="M165" s="313"/>
      <c r="N165" s="313"/>
      <c r="O165" s="313"/>
      <c r="P165" s="112"/>
    </row>
    <row r="166" spans="1:16" ht="15" customHeight="1" x14ac:dyDescent="0.25">
      <c r="A166" s="13"/>
      <c r="B166" s="158" t="s">
        <v>101</v>
      </c>
      <c r="C166" s="146"/>
      <c r="D166" s="159"/>
      <c r="E166" s="159"/>
      <c r="F166" s="159"/>
      <c r="G166" s="160"/>
      <c r="H166" s="161"/>
      <c r="I166" s="162"/>
      <c r="J166" s="312" t="str">
        <f>IF(H166&gt;H165,"ERRO - Área de implantação não pode ser superior à impermeabilização","")</f>
        <v/>
      </c>
      <c r="K166" s="313"/>
      <c r="L166" s="313"/>
      <c r="M166" s="313"/>
      <c r="N166" s="313"/>
      <c r="O166" s="313"/>
      <c r="P166" s="112"/>
    </row>
    <row r="167" spans="1:16" x14ac:dyDescent="0.25">
      <c r="A167" s="13"/>
      <c r="B167" s="158" t="s">
        <v>103</v>
      </c>
      <c r="C167" s="146"/>
      <c r="D167" s="159"/>
      <c r="E167" s="159"/>
      <c r="F167" s="159"/>
      <c r="G167" s="160"/>
      <c r="H167" s="161"/>
      <c r="I167" s="162"/>
      <c r="J167" s="312" t="str">
        <f>IF(H167&gt;O78,"ERRO - Área de edificação não pode ser superior à da totalidade da proposta","")</f>
        <v/>
      </c>
      <c r="K167" s="313"/>
      <c r="L167" s="313"/>
      <c r="M167" s="313"/>
      <c r="N167" s="313"/>
      <c r="O167" s="313"/>
      <c r="P167" s="112"/>
    </row>
    <row r="168" spans="1:16" x14ac:dyDescent="0.25">
      <c r="A168" s="13"/>
      <c r="B168" s="168" t="s">
        <v>192</v>
      </c>
      <c r="C168" s="146"/>
      <c r="D168" s="159"/>
      <c r="E168" s="159"/>
      <c r="F168" s="159"/>
      <c r="G168" s="160"/>
      <c r="H168" s="169" t="str">
        <f>IF(H164="","---",H165/H164)</f>
        <v>---</v>
      </c>
      <c r="I168" s="170"/>
      <c r="J168" s="154" t="str">
        <f>H168</f>
        <v>---</v>
      </c>
      <c r="K168" s="155"/>
      <c r="L168" s="15"/>
      <c r="M168" s="15"/>
      <c r="N168" s="15"/>
      <c r="O168" s="15"/>
      <c r="P168" s="15"/>
    </row>
    <row r="169" spans="1:16" x14ac:dyDescent="0.25">
      <c r="A169" s="13"/>
      <c r="B169" s="168" t="s">
        <v>55</v>
      </c>
      <c r="C169" s="146"/>
      <c r="D169" s="159"/>
      <c r="E169" s="159"/>
      <c r="F169" s="159"/>
      <c r="G169" s="160"/>
      <c r="H169" s="169" t="str">
        <f>IF(H164="","---",H167/H164)</f>
        <v>---</v>
      </c>
      <c r="I169" s="170"/>
      <c r="J169" s="82"/>
      <c r="K169" s="82"/>
      <c r="L169" s="15"/>
      <c r="M169" s="15"/>
      <c r="N169" s="15"/>
      <c r="O169" s="15"/>
      <c r="P169" s="15"/>
    </row>
    <row r="170" spans="1:16" ht="6.6" customHeight="1" x14ac:dyDescent="0.25">
      <c r="A170" s="13"/>
      <c r="B170" s="80"/>
      <c r="C170" s="13"/>
      <c r="D170" s="13"/>
      <c r="E170" s="13"/>
      <c r="F170" s="13"/>
      <c r="G170" s="13"/>
      <c r="H170" s="31"/>
      <c r="I170" s="31"/>
      <c r="J170" s="82"/>
      <c r="K170" s="82"/>
      <c r="L170" s="15"/>
      <c r="M170" s="15"/>
      <c r="N170" s="15"/>
      <c r="O170" s="15"/>
      <c r="P170" s="15"/>
    </row>
    <row r="171" spans="1:16" x14ac:dyDescent="0.25">
      <c r="A171" s="13"/>
      <c r="B171" s="168" t="s">
        <v>149</v>
      </c>
      <c r="C171" s="146"/>
      <c r="D171" s="146"/>
      <c r="E171" s="146"/>
      <c r="F171" s="146"/>
      <c r="G171" s="315"/>
      <c r="H171" s="161"/>
      <c r="I171" s="162"/>
      <c r="J171" s="312" t="str">
        <f>IF(OR(H171&gt;J29),"ERRO - Área superior à do terreno (3.1)","")</f>
        <v/>
      </c>
      <c r="K171" s="313"/>
      <c r="L171" s="313"/>
      <c r="M171" s="313"/>
      <c r="N171" s="313"/>
      <c r="O171" s="313"/>
      <c r="P171" s="113"/>
    </row>
    <row r="172" spans="1:16" ht="15" customHeight="1" x14ac:dyDescent="0.25">
      <c r="A172" s="13"/>
      <c r="B172" s="145" t="s">
        <v>150</v>
      </c>
      <c r="C172" s="146"/>
      <c r="D172" s="146"/>
      <c r="E172" s="146"/>
      <c r="F172" s="146"/>
      <c r="G172" s="146"/>
      <c r="H172" s="161"/>
      <c r="I172" s="162"/>
      <c r="J172" s="156" t="str">
        <f>IF(H172&gt;H171,"ERRO - Área de impermeabilização superior à área do terreno abrangido pelo corredor verde","")</f>
        <v/>
      </c>
      <c r="K172" s="157"/>
      <c r="L172" s="157"/>
      <c r="M172" s="157"/>
      <c r="N172" s="157"/>
      <c r="O172" s="157"/>
      <c r="P172" s="157"/>
    </row>
    <row r="173" spans="1:16" x14ac:dyDescent="0.25">
      <c r="A173" s="13"/>
      <c r="B173" s="145" t="s">
        <v>193</v>
      </c>
      <c r="C173" s="146"/>
      <c r="D173" s="146"/>
      <c r="E173" s="146"/>
      <c r="F173" s="146"/>
      <c r="G173" s="146"/>
      <c r="H173" s="169" t="str">
        <f>IF(H171="","---",H172/H171)</f>
        <v>---</v>
      </c>
      <c r="I173" s="170"/>
      <c r="J173" s="154" t="str">
        <f>H173</f>
        <v>---</v>
      </c>
      <c r="K173" s="155"/>
      <c r="L173" s="81"/>
      <c r="M173" s="81"/>
      <c r="N173" s="81"/>
      <c r="O173" s="81"/>
      <c r="P173" s="13"/>
    </row>
    <row r="174" spans="1:16" x14ac:dyDescent="0.25">
      <c r="A174" s="13"/>
      <c r="B174" s="25"/>
      <c r="C174" s="13"/>
      <c r="D174" s="28"/>
      <c r="E174" s="13"/>
      <c r="F174" s="13"/>
      <c r="G174" s="13"/>
      <c r="H174" s="13"/>
      <c r="I174" s="13"/>
      <c r="J174" s="197" t="str">
        <f>IF(H175&gt;H174,"ERRO - Ãrea de implantação não pode ser superior à impermeabilização","")</f>
        <v/>
      </c>
      <c r="K174" s="197"/>
      <c r="L174" s="197"/>
      <c r="M174" s="197"/>
      <c r="N174" s="197"/>
      <c r="O174" s="197"/>
      <c r="P174" s="197"/>
    </row>
    <row r="175" spans="1:16" x14ac:dyDescent="0.25">
      <c r="A175" s="13"/>
      <c r="B175" s="25"/>
      <c r="C175" s="13"/>
      <c r="D175" s="28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x14ac:dyDescent="0.25">
      <c r="A176" s="13"/>
      <c r="B176" s="202" t="s">
        <v>7</v>
      </c>
      <c r="C176" s="202"/>
      <c r="D176" s="202"/>
      <c r="E176" s="202"/>
      <c r="F176" s="202"/>
      <c r="G176" s="202"/>
      <c r="H176" s="202"/>
      <c r="I176" s="296"/>
      <c r="J176" s="161"/>
      <c r="K176" s="201"/>
      <c r="L176" s="201"/>
      <c r="M176" s="201"/>
      <c r="N176" s="162"/>
      <c r="O176" s="13"/>
      <c r="P176" s="15"/>
    </row>
    <row r="177" spans="1:16" x14ac:dyDescent="0.25">
      <c r="A177" s="13"/>
      <c r="B177" s="202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"/>
    </row>
    <row r="178" spans="1:16" x14ac:dyDescent="0.25">
      <c r="A178" s="13"/>
      <c r="B178" s="168" t="s">
        <v>100</v>
      </c>
      <c r="C178" s="146"/>
      <c r="D178" s="159"/>
      <c r="E178" s="159"/>
      <c r="F178" s="159"/>
      <c r="G178" s="160"/>
      <c r="H178" s="161"/>
      <c r="I178" s="162"/>
      <c r="J178" s="310" t="str">
        <f>IF(OR(H178&gt;J29),"ERRO - Área superior à do terreno (3.1)","")</f>
        <v/>
      </c>
      <c r="K178" s="311"/>
      <c r="L178" s="311"/>
      <c r="M178" s="311"/>
      <c r="N178" s="311"/>
      <c r="O178" s="311"/>
      <c r="P178" s="111"/>
    </row>
    <row r="179" spans="1:16" ht="15" customHeight="1" x14ac:dyDescent="0.25">
      <c r="A179" s="13"/>
      <c r="B179" s="158" t="s">
        <v>153</v>
      </c>
      <c r="C179" s="146"/>
      <c r="D179" s="159"/>
      <c r="E179" s="159"/>
      <c r="F179" s="159"/>
      <c r="G179" s="160"/>
      <c r="H179" s="161"/>
      <c r="I179" s="162"/>
      <c r="J179" s="310" t="str">
        <f>IF(OR(H179&gt;$H$178,H180&gt;$H$178),"ERRO - Área superior à do terreno na categoria referida","")</f>
        <v/>
      </c>
      <c r="K179" s="311"/>
      <c r="L179" s="311"/>
      <c r="M179" s="311"/>
      <c r="N179" s="311"/>
      <c r="O179" s="311"/>
      <c r="P179" s="112"/>
    </row>
    <row r="180" spans="1:16" x14ac:dyDescent="0.25">
      <c r="A180" s="13"/>
      <c r="B180" s="168" t="s">
        <v>152</v>
      </c>
      <c r="C180" s="146"/>
      <c r="D180" s="159"/>
      <c r="E180" s="159"/>
      <c r="F180" s="159"/>
      <c r="G180" s="160"/>
      <c r="H180" s="161"/>
      <c r="I180" s="162"/>
      <c r="J180" s="312" t="str">
        <f>IF(H180&gt;H179,"ERRO - Área de implantação não pode ser superior à impermeabilização","")</f>
        <v/>
      </c>
      <c r="K180" s="313"/>
      <c r="L180" s="313"/>
      <c r="M180" s="313"/>
      <c r="N180" s="313"/>
      <c r="O180" s="313"/>
      <c r="P180" s="111"/>
    </row>
    <row r="181" spans="1:16" x14ac:dyDescent="0.25">
      <c r="A181" s="13"/>
      <c r="B181" s="158" t="s">
        <v>103</v>
      </c>
      <c r="C181" s="146"/>
      <c r="D181" s="159"/>
      <c r="E181" s="159"/>
      <c r="F181" s="159"/>
      <c r="G181" s="160"/>
      <c r="H181" s="161"/>
      <c r="I181" s="162"/>
      <c r="J181" s="312" t="str">
        <f>IF(H181&gt;O78,"ERRO - Área de edificação não pode ser superior à da totalidade da proposta","")</f>
        <v/>
      </c>
      <c r="K181" s="313"/>
      <c r="L181" s="313"/>
      <c r="M181" s="313"/>
      <c r="N181" s="313"/>
      <c r="O181" s="313"/>
      <c r="P181" s="111"/>
    </row>
    <row r="182" spans="1:16" x14ac:dyDescent="0.25">
      <c r="A182" s="13"/>
      <c r="B182" s="168" t="s">
        <v>192</v>
      </c>
      <c r="C182" s="146"/>
      <c r="D182" s="159"/>
      <c r="E182" s="159"/>
      <c r="F182" s="159"/>
      <c r="G182" s="160"/>
      <c r="H182" s="169" t="str">
        <f>IF(H178="","---",H179/H178)</f>
        <v>---</v>
      </c>
      <c r="I182" s="170"/>
      <c r="J182" s="154" t="str">
        <f>H182</f>
        <v>---</v>
      </c>
      <c r="K182" s="155"/>
      <c r="L182" s="15"/>
      <c r="M182" s="15"/>
      <c r="N182" s="15"/>
      <c r="O182" s="15"/>
      <c r="P182" s="15"/>
    </row>
    <row r="183" spans="1:16" x14ac:dyDescent="0.25">
      <c r="A183" s="13"/>
      <c r="B183" s="168" t="s">
        <v>55</v>
      </c>
      <c r="C183" s="146"/>
      <c r="D183" s="159"/>
      <c r="E183" s="159"/>
      <c r="F183" s="159"/>
      <c r="G183" s="160"/>
      <c r="H183" s="169" t="str">
        <f>IF(H178="","---",H181/H178)</f>
        <v>---</v>
      </c>
      <c r="I183" s="170"/>
      <c r="J183" s="82"/>
      <c r="K183" s="82"/>
      <c r="L183" s="15"/>
      <c r="M183" s="15"/>
      <c r="N183" s="15"/>
      <c r="O183" s="15"/>
      <c r="P183" s="15"/>
    </row>
    <row r="184" spans="1:16" ht="6.6" customHeight="1" x14ac:dyDescent="0.25">
      <c r="A184" s="13"/>
      <c r="B184" s="80"/>
      <c r="C184" s="13"/>
      <c r="D184" s="13"/>
      <c r="E184" s="13"/>
      <c r="F184" s="13"/>
      <c r="G184" s="13"/>
      <c r="H184" s="31"/>
      <c r="I184" s="31"/>
      <c r="J184" s="82"/>
      <c r="K184" s="82"/>
      <c r="L184" s="15"/>
      <c r="M184" s="15"/>
      <c r="N184" s="15"/>
      <c r="O184" s="15"/>
      <c r="P184" s="15"/>
    </row>
    <row r="185" spans="1:16" x14ac:dyDescent="0.25">
      <c r="A185" s="13"/>
      <c r="B185" s="168" t="s">
        <v>149</v>
      </c>
      <c r="C185" s="146"/>
      <c r="D185" s="146"/>
      <c r="E185" s="146"/>
      <c r="F185" s="146"/>
      <c r="G185" s="315"/>
      <c r="H185" s="161"/>
      <c r="I185" s="162"/>
      <c r="J185" s="312" t="str">
        <f>IF(OR(H185&gt;J29),"ERRO - Área superior à do terreno (3.1)","")</f>
        <v/>
      </c>
      <c r="K185" s="313"/>
      <c r="L185" s="313"/>
      <c r="M185" s="313"/>
      <c r="N185" s="313"/>
      <c r="O185" s="313"/>
      <c r="P185" s="13"/>
    </row>
    <row r="186" spans="1:16" x14ac:dyDescent="0.25">
      <c r="A186" s="13"/>
      <c r="B186" s="145" t="s">
        <v>150</v>
      </c>
      <c r="C186" s="146"/>
      <c r="D186" s="146"/>
      <c r="E186" s="146"/>
      <c r="F186" s="146"/>
      <c r="G186" s="146"/>
      <c r="H186" s="161"/>
      <c r="I186" s="162"/>
      <c r="J186" s="156" t="str">
        <f>IF(H186&gt;H185,"ERRO - Área de impermeabilização superior à área do terreno abrangido pelo corredor verde","")</f>
        <v/>
      </c>
      <c r="K186" s="157"/>
      <c r="L186" s="157"/>
      <c r="M186" s="157"/>
      <c r="N186" s="157"/>
      <c r="O186" s="157"/>
      <c r="P186" s="13"/>
    </row>
    <row r="187" spans="1:16" x14ac:dyDescent="0.25">
      <c r="A187" s="13"/>
      <c r="B187" s="145" t="s">
        <v>193</v>
      </c>
      <c r="C187" s="146"/>
      <c r="D187" s="146"/>
      <c r="E187" s="146"/>
      <c r="F187" s="146"/>
      <c r="G187" s="146"/>
      <c r="H187" s="169" t="str">
        <f>IF(H185="","---",H186/H185)</f>
        <v>---</v>
      </c>
      <c r="I187" s="170"/>
      <c r="J187" s="154" t="str">
        <f>H187</f>
        <v>---</v>
      </c>
      <c r="K187" s="155"/>
      <c r="L187" s="81"/>
      <c r="M187" s="81"/>
      <c r="N187" s="81"/>
      <c r="O187" s="81"/>
      <c r="P187" s="13"/>
    </row>
    <row r="188" spans="1:16" x14ac:dyDescent="0.25">
      <c r="A188" s="13"/>
      <c r="B188" s="25"/>
      <c r="C188" s="13"/>
      <c r="D188" s="13"/>
      <c r="E188" s="13"/>
      <c r="F188" s="13"/>
      <c r="G188" s="13"/>
      <c r="H188" s="28"/>
      <c r="I188" s="28"/>
      <c r="J188" s="13"/>
      <c r="K188" s="13"/>
      <c r="L188" s="13"/>
      <c r="M188" s="13"/>
      <c r="N188" s="13"/>
      <c r="O188" s="13"/>
      <c r="P188" s="13"/>
    </row>
    <row r="189" spans="1:16" x14ac:dyDescent="0.25">
      <c r="A189" s="13"/>
      <c r="B189" s="106" t="s">
        <v>177</v>
      </c>
      <c r="C189" s="105"/>
      <c r="D189" s="105"/>
      <c r="E189" s="105"/>
      <c r="F189" s="105"/>
      <c r="G189" s="105"/>
      <c r="H189" s="105"/>
      <c r="I189" s="105"/>
      <c r="J189" s="13"/>
      <c r="K189" s="13"/>
      <c r="L189" s="13"/>
      <c r="M189" s="13"/>
      <c r="N189" s="13"/>
      <c r="O189" s="13"/>
      <c r="P189" s="13"/>
    </row>
    <row r="190" spans="1:1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 ht="39" customHeight="1" x14ac:dyDescent="0.25">
      <c r="A191" s="13"/>
      <c r="B191" s="203" t="s">
        <v>59</v>
      </c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</row>
    <row r="192" spans="1:16" ht="18.75" customHeight="1" x14ac:dyDescent="0.25">
      <c r="A192" s="13"/>
      <c r="B192" s="164" t="s">
        <v>58</v>
      </c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</row>
    <row r="193" spans="1:16" ht="18.75" customHeight="1" x14ac:dyDescent="0.25">
      <c r="A193" s="13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</row>
    <row r="194" spans="1:16" ht="26.25" customHeight="1" x14ac:dyDescent="0.25">
      <c r="A194" s="13"/>
      <c r="B194" s="61"/>
      <c r="C194" s="61"/>
      <c r="D194" s="61"/>
      <c r="E194" s="61"/>
      <c r="F194" s="142"/>
      <c r="G194" s="142"/>
      <c r="H194" s="142"/>
      <c r="I194" s="142"/>
      <c r="J194" s="143"/>
      <c r="K194" s="143"/>
      <c r="L194" s="143"/>
      <c r="M194" s="143"/>
      <c r="N194" s="61"/>
      <c r="O194" s="61"/>
      <c r="P194" s="61"/>
    </row>
    <row r="195" spans="1:16" ht="18.75" customHeight="1" x14ac:dyDescent="0.25">
      <c r="A195" s="13"/>
      <c r="B195" s="61"/>
      <c r="C195" s="328" t="s">
        <v>198</v>
      </c>
      <c r="D195" s="328"/>
      <c r="E195" s="328"/>
      <c r="F195" s="329"/>
      <c r="G195" s="161"/>
      <c r="H195" s="201"/>
      <c r="I195" s="201"/>
      <c r="J195" s="162"/>
      <c r="K195" s="126"/>
      <c r="L195" s="127"/>
      <c r="M195" s="127"/>
      <c r="N195" s="308"/>
      <c r="O195" s="309"/>
      <c r="P195" s="61"/>
    </row>
    <row r="196" spans="1:16" ht="19.5" customHeight="1" x14ac:dyDescent="0.25">
      <c r="A196" s="13"/>
      <c r="B196" s="61"/>
      <c r="C196" s="61"/>
      <c r="D196" s="61"/>
      <c r="E196" s="61"/>
      <c r="F196" s="61"/>
      <c r="G196" s="61"/>
      <c r="H196" s="61"/>
      <c r="I196" s="61"/>
      <c r="J196" s="61"/>
      <c r="K196" s="119"/>
      <c r="L196" s="119"/>
      <c r="M196" s="119"/>
      <c r="N196" s="119"/>
      <c r="O196" s="119"/>
      <c r="P196" s="61"/>
    </row>
    <row r="197" spans="1:16" ht="18.75" customHeight="1" x14ac:dyDescent="0.25">
      <c r="A197" s="13"/>
      <c r="B197" s="61"/>
      <c r="C197" s="328" t="s">
        <v>201</v>
      </c>
      <c r="D197" s="328"/>
      <c r="E197" s="328"/>
      <c r="F197" s="328"/>
      <c r="G197" s="161"/>
      <c r="H197" s="201"/>
      <c r="I197" s="201"/>
      <c r="J197" s="162"/>
      <c r="K197" s="126"/>
      <c r="L197" s="127"/>
      <c r="M197" s="127"/>
      <c r="N197" s="308"/>
      <c r="O197" s="309"/>
      <c r="P197" s="125"/>
    </row>
    <row r="198" spans="1:16" ht="13.5" customHeight="1" x14ac:dyDescent="0.25">
      <c r="A198" s="13"/>
      <c r="B198" s="61"/>
      <c r="C198" s="83"/>
      <c r="D198" s="83"/>
      <c r="E198" s="83"/>
      <c r="F198" s="124"/>
      <c r="G198" s="84"/>
      <c r="H198" s="84"/>
      <c r="I198" s="84"/>
      <c r="J198" s="124"/>
      <c r="K198" s="124"/>
      <c r="L198" s="124"/>
      <c r="M198" s="124"/>
      <c r="N198" s="128"/>
      <c r="O198" s="125"/>
      <c r="P198" s="125"/>
    </row>
    <row r="199" spans="1:16" ht="16.5" customHeight="1" x14ac:dyDescent="0.25">
      <c r="A199" s="13"/>
      <c r="B199" s="16"/>
      <c r="C199" s="330" t="s">
        <v>199</v>
      </c>
      <c r="D199" s="330"/>
      <c r="E199" s="330"/>
      <c r="F199" s="330"/>
      <c r="G199" s="161"/>
      <c r="H199" s="201"/>
      <c r="I199" s="201"/>
      <c r="J199" s="162"/>
      <c r="K199" s="126"/>
      <c r="L199" s="127"/>
      <c r="M199" s="127"/>
      <c r="N199" s="308"/>
      <c r="O199" s="309"/>
      <c r="P199" s="125"/>
    </row>
    <row r="200" spans="1:16" x14ac:dyDescent="0.25">
      <c r="A200" s="120"/>
      <c r="B200" s="122"/>
      <c r="C200" s="85"/>
      <c r="D200" s="85"/>
      <c r="E200" s="85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</row>
    <row r="201" spans="1:16" ht="16.5" customHeight="1" x14ac:dyDescent="0.25">
      <c r="A201" s="120"/>
      <c r="B201" s="122"/>
      <c r="C201" s="327" t="s">
        <v>200</v>
      </c>
      <c r="D201" s="327"/>
      <c r="E201" s="327"/>
      <c r="F201" s="327"/>
      <c r="G201" s="327"/>
      <c r="H201" s="327"/>
      <c r="I201" s="327"/>
      <c r="J201" s="14"/>
      <c r="K201" s="60"/>
      <c r="L201" s="60"/>
      <c r="M201" s="60"/>
      <c r="N201" s="60"/>
      <c r="O201" s="60"/>
      <c r="P201" s="60"/>
    </row>
    <row r="202" spans="1:16" s="121" customFormat="1" ht="16.5" customHeight="1" x14ac:dyDescent="0.25">
      <c r="A202" s="120"/>
      <c r="B202" s="122"/>
      <c r="C202" s="129"/>
      <c r="D202" s="129"/>
      <c r="E202" s="129"/>
      <c r="F202" s="129"/>
      <c r="G202" s="129"/>
      <c r="H202" s="129"/>
      <c r="I202" s="129"/>
      <c r="J202" s="14"/>
      <c r="K202" s="60"/>
      <c r="L202" s="60"/>
      <c r="M202" s="60"/>
      <c r="N202" s="60"/>
      <c r="O202" s="60"/>
      <c r="P202" s="60"/>
    </row>
    <row r="203" spans="1:16" ht="16.5" customHeight="1" x14ac:dyDescent="0.25">
      <c r="A203" s="120"/>
      <c r="B203" s="122"/>
      <c r="C203" s="332" t="str">
        <f>IF(G195&gt;J29,"Erro - área com condicionantes biofísicas superior à area do terreno (3.1.)","")</f>
        <v/>
      </c>
      <c r="D203" s="332"/>
      <c r="E203" s="332"/>
      <c r="F203" s="332"/>
      <c r="G203" s="332"/>
      <c r="H203" s="332"/>
      <c r="I203" s="332"/>
      <c r="J203" s="332"/>
      <c r="K203" s="332"/>
      <c r="L203" s="332"/>
      <c r="M203" s="332"/>
      <c r="N203" s="332"/>
      <c r="O203" s="60"/>
      <c r="P203" s="60"/>
    </row>
    <row r="204" spans="1:16" ht="16.5" customHeight="1" x14ac:dyDescent="0.25">
      <c r="A204" s="120"/>
      <c r="B204" s="122"/>
      <c r="C204" s="332"/>
      <c r="D204" s="332"/>
      <c r="E204" s="332"/>
      <c r="F204" s="332"/>
      <c r="G204" s="332"/>
      <c r="H204" s="332"/>
      <c r="I204" s="332"/>
      <c r="J204" s="332"/>
      <c r="K204" s="332"/>
      <c r="L204" s="332"/>
      <c r="M204" s="332"/>
      <c r="N204" s="332"/>
      <c r="O204" s="60"/>
      <c r="P204" s="60"/>
    </row>
    <row r="205" spans="1:16" ht="16.5" customHeight="1" x14ac:dyDescent="0.25">
      <c r="A205" s="120"/>
      <c r="B205" s="122"/>
      <c r="C205" s="332" t="str">
        <f>IF((G197+G199)&gt;G195,"Erro - a área com condicionantes biofísicas afeta à consolidação edificatória e/ou a integrar no domínio público não pode ser superior à a área com condiciantes biofísicas caracterizada no campo de preenchimento obrigatório","")</f>
        <v/>
      </c>
      <c r="D205" s="332"/>
      <c r="E205" s="332"/>
      <c r="F205" s="332"/>
      <c r="G205" s="332"/>
      <c r="H205" s="332"/>
      <c r="I205" s="332"/>
      <c r="J205" s="332"/>
      <c r="K205" s="332"/>
      <c r="L205" s="332"/>
      <c r="M205" s="332"/>
      <c r="N205" s="332"/>
      <c r="O205" s="60"/>
      <c r="P205" s="60"/>
    </row>
    <row r="206" spans="1:16" ht="16.5" customHeight="1" x14ac:dyDescent="0.25">
      <c r="A206" s="120"/>
      <c r="B206" s="122"/>
      <c r="C206" s="85"/>
      <c r="D206" s="85"/>
      <c r="E206" s="85"/>
      <c r="F206" s="85"/>
      <c r="G206" s="85"/>
      <c r="H206" s="123"/>
      <c r="I206" s="123"/>
      <c r="J206" s="14"/>
      <c r="K206" s="60"/>
      <c r="L206" s="60"/>
      <c r="M206" s="60"/>
      <c r="N206" s="60"/>
      <c r="O206" s="60"/>
      <c r="P206" s="60"/>
    </row>
    <row r="207" spans="1:16" ht="16.5" customHeight="1" x14ac:dyDescent="0.25">
      <c r="A207" s="120"/>
      <c r="B207" s="122"/>
      <c r="C207" s="85"/>
      <c r="D207" s="85"/>
      <c r="E207" s="85"/>
      <c r="F207" s="85"/>
      <c r="G207" s="85"/>
      <c r="H207" s="123"/>
      <c r="I207" s="123"/>
      <c r="J207" s="14"/>
      <c r="K207" s="60"/>
      <c r="L207" s="60"/>
      <c r="M207" s="60"/>
      <c r="N207" s="60"/>
      <c r="O207" s="60"/>
      <c r="P207" s="60"/>
    </row>
    <row r="208" spans="1:16" ht="16.5" customHeight="1" x14ac:dyDescent="0.25">
      <c r="A208" s="120"/>
      <c r="B208" s="122"/>
      <c r="C208" s="85"/>
      <c r="D208" s="85"/>
      <c r="E208" s="85"/>
      <c r="F208" s="85"/>
      <c r="G208" s="85"/>
      <c r="H208" s="123"/>
      <c r="I208" s="123"/>
      <c r="J208" s="14"/>
      <c r="K208" s="60"/>
      <c r="L208" s="60"/>
      <c r="M208" s="60"/>
      <c r="N208" s="60"/>
      <c r="O208" s="60"/>
      <c r="P208" s="60"/>
    </row>
    <row r="209" spans="1:16" ht="16.5" customHeight="1" x14ac:dyDescent="0.25">
      <c r="A209" s="120"/>
      <c r="B209" s="122"/>
      <c r="C209" s="85"/>
      <c r="D209" s="85"/>
      <c r="E209" s="85"/>
      <c r="F209" s="85"/>
      <c r="G209" s="85"/>
      <c r="H209" s="123"/>
      <c r="I209" s="123"/>
      <c r="J209" s="14"/>
      <c r="K209" s="60"/>
      <c r="L209" s="60"/>
      <c r="M209" s="60"/>
      <c r="N209" s="60"/>
      <c r="O209" s="60"/>
      <c r="P209" s="60"/>
    </row>
    <row r="210" spans="1:16" ht="16.5" customHeight="1" x14ac:dyDescent="0.25">
      <c r="A210" s="120"/>
      <c r="B210" s="122"/>
      <c r="C210" s="85"/>
      <c r="D210" s="85"/>
      <c r="E210" s="85"/>
      <c r="F210" s="85"/>
      <c r="G210" s="85"/>
      <c r="H210" s="123"/>
      <c r="I210" s="123"/>
      <c r="J210" s="14"/>
      <c r="K210" s="60"/>
      <c r="L210" s="60"/>
      <c r="M210" s="60"/>
      <c r="N210" s="60"/>
      <c r="O210" s="60"/>
      <c r="P210" s="60"/>
    </row>
    <row r="211" spans="1:16" ht="16.5" customHeight="1" x14ac:dyDescent="0.25">
      <c r="A211" s="120"/>
      <c r="B211" s="122"/>
      <c r="C211" s="85"/>
      <c r="D211" s="85"/>
      <c r="E211" s="85"/>
      <c r="F211" s="85"/>
      <c r="G211" s="85"/>
      <c r="H211" s="123"/>
      <c r="I211" s="123"/>
      <c r="J211" s="14"/>
      <c r="K211" s="60"/>
      <c r="L211" s="60"/>
      <c r="M211" s="60"/>
      <c r="N211" s="60"/>
      <c r="O211" s="60"/>
      <c r="P211" s="60"/>
    </row>
    <row r="212" spans="1:16" ht="16.5" customHeight="1" x14ac:dyDescent="0.25">
      <c r="A212" s="120"/>
      <c r="B212" s="122"/>
      <c r="C212" s="85"/>
      <c r="D212" s="85"/>
      <c r="E212" s="85"/>
      <c r="F212" s="85"/>
      <c r="G212" s="85"/>
      <c r="H212" s="123"/>
      <c r="I212" s="123"/>
      <c r="J212" s="14"/>
      <c r="K212" s="60"/>
      <c r="L212" s="60"/>
      <c r="M212" s="60"/>
      <c r="N212" s="60"/>
      <c r="O212" s="60"/>
      <c r="P212" s="60"/>
    </row>
    <row r="213" spans="1:16" ht="16.5" customHeight="1" x14ac:dyDescent="0.25">
      <c r="A213" s="120"/>
      <c r="B213" s="122"/>
      <c r="C213" s="85"/>
      <c r="D213" s="85"/>
      <c r="E213" s="85"/>
      <c r="F213" s="85"/>
      <c r="G213" s="85"/>
      <c r="H213" s="123"/>
      <c r="I213" s="123"/>
      <c r="J213" s="14"/>
      <c r="K213" s="60"/>
      <c r="L213" s="60"/>
      <c r="M213" s="60"/>
      <c r="N213" s="60"/>
      <c r="O213" s="60"/>
      <c r="P213" s="60"/>
    </row>
    <row r="214" spans="1:16" ht="16.5" customHeight="1" x14ac:dyDescent="0.25">
      <c r="A214" s="120"/>
      <c r="B214" s="122"/>
      <c r="C214" s="85"/>
      <c r="D214" s="85"/>
      <c r="E214" s="85"/>
      <c r="F214" s="85"/>
      <c r="G214" s="85"/>
      <c r="H214" s="123"/>
      <c r="I214" s="123"/>
      <c r="J214" s="14"/>
      <c r="K214" s="60"/>
      <c r="L214" s="60"/>
      <c r="M214" s="60"/>
      <c r="N214" s="60"/>
      <c r="O214" s="60"/>
      <c r="P214" s="60"/>
    </row>
    <row r="215" spans="1:16" ht="16.5" customHeight="1" x14ac:dyDescent="0.25">
      <c r="A215" s="120"/>
      <c r="B215" s="122"/>
      <c r="C215" s="85"/>
      <c r="D215" s="85"/>
      <c r="E215" s="85"/>
      <c r="F215" s="85"/>
      <c r="G215" s="85"/>
      <c r="H215" s="123"/>
      <c r="I215" s="123"/>
      <c r="J215" s="14"/>
      <c r="K215" s="60"/>
      <c r="L215" s="60"/>
      <c r="M215" s="60"/>
      <c r="N215" s="60"/>
      <c r="O215" s="60"/>
      <c r="P215" s="60"/>
    </row>
    <row r="216" spans="1:1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</row>
    <row r="217" spans="1:16" x14ac:dyDescent="0.25">
      <c r="A217" s="203" t="s">
        <v>105</v>
      </c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</row>
    <row r="218" spans="1:16" x14ac:dyDescent="0.25">
      <c r="A218" s="164" t="s">
        <v>106</v>
      </c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</row>
    <row r="219" spans="1:1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6" ht="21" customHeight="1" x14ac:dyDescent="0.25">
      <c r="A220" s="13"/>
      <c r="B220" s="13"/>
      <c r="C220" s="13"/>
      <c r="D220" s="33" t="s">
        <v>175</v>
      </c>
      <c r="E220" s="13"/>
      <c r="G220" s="321"/>
      <c r="H220" s="322"/>
      <c r="I220" s="322"/>
      <c r="J220" s="322"/>
      <c r="K220" s="322"/>
      <c r="L220" s="322"/>
      <c r="M220" s="323"/>
      <c r="N220" s="13"/>
      <c r="O220" s="13"/>
      <c r="P220" s="13"/>
    </row>
    <row r="221" spans="1:16" ht="9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6" x14ac:dyDescent="0.25">
      <c r="A222" s="13"/>
      <c r="B222" s="13"/>
      <c r="C222" s="13"/>
      <c r="D222" s="13"/>
      <c r="E222" s="13"/>
      <c r="F222" s="324" t="s">
        <v>130</v>
      </c>
      <c r="G222" s="324"/>
      <c r="I222" s="324" t="s">
        <v>131</v>
      </c>
      <c r="J222" s="324"/>
      <c r="K222" s="13"/>
      <c r="L222" s="147" t="s">
        <v>122</v>
      </c>
      <c r="M222" s="147"/>
      <c r="N222" s="17"/>
      <c r="O222" s="13"/>
      <c r="P222" s="13"/>
    </row>
    <row r="223" spans="1:16" ht="23.45" customHeight="1" x14ac:dyDescent="0.25">
      <c r="A223" s="13"/>
      <c r="B223" s="21"/>
      <c r="C223" s="21"/>
      <c r="D223" s="21" t="s">
        <v>121</v>
      </c>
      <c r="E223" s="18"/>
      <c r="F223" s="149"/>
      <c r="G223" s="150"/>
      <c r="H223" s="18"/>
      <c r="I223" s="149"/>
      <c r="J223" s="150"/>
      <c r="K223" s="15"/>
      <c r="L223" s="325">
        <f>I223-F223</f>
        <v>0</v>
      </c>
      <c r="M223" s="326"/>
      <c r="N223" s="15"/>
      <c r="O223" s="15"/>
      <c r="P223" s="13"/>
    </row>
    <row r="224" spans="1:16" ht="6" customHeight="1" x14ac:dyDescent="0.25">
      <c r="A224" s="13"/>
      <c r="B224" s="21"/>
      <c r="C224" s="21"/>
      <c r="D224" s="21"/>
      <c r="E224" s="18"/>
      <c r="F224" s="107"/>
      <c r="G224" s="107"/>
      <c r="H224" s="18"/>
      <c r="I224" s="107"/>
      <c r="J224" s="107"/>
      <c r="K224" s="15"/>
      <c r="L224" s="107"/>
      <c r="M224" s="107"/>
      <c r="N224" s="15"/>
      <c r="O224" s="15"/>
      <c r="P224" s="13"/>
    </row>
    <row r="225" spans="1:16" ht="23.45" customHeight="1" x14ac:dyDescent="0.25">
      <c r="A225" s="13"/>
      <c r="B225" s="21"/>
      <c r="C225" s="21"/>
      <c r="D225" s="239" t="s">
        <v>189</v>
      </c>
      <c r="E225" s="307"/>
      <c r="F225" s="222"/>
      <c r="G225" s="223"/>
      <c r="H225" s="57"/>
      <c r="I225" s="305">
        <f>O84</f>
        <v>0</v>
      </c>
      <c r="J225" s="306"/>
      <c r="K225" s="18"/>
      <c r="L225" s="305">
        <f>I225-F225</f>
        <v>0</v>
      </c>
      <c r="M225" s="306"/>
      <c r="N225" s="15"/>
      <c r="O225" s="15"/>
      <c r="P225" s="13"/>
    </row>
    <row r="226" spans="1:16" ht="6.75" customHeight="1" x14ac:dyDescent="0.25">
      <c r="A226" s="13"/>
      <c r="B226" s="21"/>
      <c r="C226" s="21"/>
      <c r="D226" s="21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3"/>
      <c r="P226" s="13"/>
    </row>
    <row r="227" spans="1:16" ht="27" customHeight="1" x14ac:dyDescent="0.25">
      <c r="A227" s="13"/>
      <c r="B227" s="21"/>
      <c r="C227" s="21"/>
      <c r="D227" s="239" t="s">
        <v>190</v>
      </c>
      <c r="E227" s="307"/>
      <c r="F227" s="305">
        <f>O56</f>
        <v>0</v>
      </c>
      <c r="G227" s="306"/>
      <c r="H227" s="57"/>
      <c r="I227" s="305">
        <f>O78</f>
        <v>0</v>
      </c>
      <c r="J227" s="306"/>
      <c r="K227" s="18"/>
      <c r="L227" s="305">
        <f>I227-F227</f>
        <v>0</v>
      </c>
      <c r="M227" s="306"/>
      <c r="N227" s="18"/>
      <c r="O227" s="13"/>
      <c r="P227" s="13"/>
    </row>
    <row r="228" spans="1:1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6" x14ac:dyDescent="0.25">
      <c r="A230" s="13"/>
      <c r="B230" s="13"/>
      <c r="C230" s="13"/>
      <c r="D230" s="13"/>
      <c r="E230" s="86" t="s">
        <v>196</v>
      </c>
      <c r="F230" s="319"/>
      <c r="G230" s="320"/>
      <c r="H230" s="34"/>
      <c r="I230" s="86" t="s">
        <v>196</v>
      </c>
      <c r="J230" s="319"/>
      <c r="K230" s="320"/>
      <c r="L230" s="34"/>
      <c r="M230" s="86" t="s">
        <v>196</v>
      </c>
      <c r="N230" s="319"/>
      <c r="O230" s="320"/>
      <c r="P230" s="13"/>
    </row>
    <row r="231" spans="1:16" x14ac:dyDescent="0.25">
      <c r="A231" s="13"/>
      <c r="B231" s="13"/>
      <c r="C231" s="13"/>
      <c r="D231" s="13"/>
      <c r="E231" s="87"/>
      <c r="F231" s="88"/>
      <c r="G231" s="88"/>
      <c r="H231" s="13"/>
      <c r="I231" s="87"/>
      <c r="J231" s="88"/>
      <c r="K231" s="88"/>
      <c r="L231" s="13"/>
      <c r="M231" s="87"/>
      <c r="N231" s="88"/>
      <c r="O231" s="88"/>
      <c r="P231" s="13"/>
    </row>
    <row r="232" spans="1:16" x14ac:dyDescent="0.25">
      <c r="A232" s="13"/>
      <c r="B232" s="89"/>
      <c r="C232" s="15"/>
      <c r="D232" s="15"/>
      <c r="E232" s="94" t="s">
        <v>132</v>
      </c>
      <c r="F232" s="95" t="s">
        <v>133</v>
      </c>
      <c r="G232" s="95" t="s">
        <v>122</v>
      </c>
      <c r="H232" s="90"/>
      <c r="I232" s="94" t="s">
        <v>132</v>
      </c>
      <c r="J232" s="95" t="s">
        <v>133</v>
      </c>
      <c r="K232" s="95" t="s">
        <v>122</v>
      </c>
      <c r="L232" s="90"/>
      <c r="M232" s="94" t="s">
        <v>132</v>
      </c>
      <c r="N232" s="95" t="s">
        <v>186</v>
      </c>
      <c r="O232" s="95" t="s">
        <v>122</v>
      </c>
      <c r="P232" s="13"/>
    </row>
    <row r="233" spans="1:16" x14ac:dyDescent="0.25">
      <c r="A233" s="13"/>
      <c r="B233" s="314" t="s">
        <v>93</v>
      </c>
      <c r="C233" s="148"/>
      <c r="D233" s="148"/>
      <c r="E233" s="8"/>
      <c r="F233" s="98">
        <f>IF(F$230="",0,HLOOKUP(F$230,$E$52:$N$62,2,FALSE))</f>
        <v>0</v>
      </c>
      <c r="G233" s="98">
        <f>F233-E233</f>
        <v>0</v>
      </c>
      <c r="H233" s="91"/>
      <c r="I233" s="8"/>
      <c r="J233" s="98">
        <f>IF(J$230="",0,HLOOKUP(J$230,$E$52:$N$62,2,FALSE))</f>
        <v>0</v>
      </c>
      <c r="K233" s="98">
        <f>J233-I233</f>
        <v>0</v>
      </c>
      <c r="L233" s="91"/>
      <c r="M233" s="8"/>
      <c r="N233" s="98">
        <f>IF(N$230="",0,HLOOKUP(N$230,$E$52:$N$62,2,FALSE))</f>
        <v>0</v>
      </c>
      <c r="O233" s="98">
        <f>N233-M233</f>
        <v>0</v>
      </c>
      <c r="P233" s="13"/>
    </row>
    <row r="234" spans="1:16" x14ac:dyDescent="0.25">
      <c r="A234" s="13"/>
      <c r="B234" s="314" t="s">
        <v>95</v>
      </c>
      <c r="C234" s="148"/>
      <c r="D234" s="148"/>
      <c r="E234" s="8"/>
      <c r="F234" s="98">
        <f>IF(F$230="",0,HLOOKUP(F$230,$E$52:$N$62,3,FALSE))</f>
        <v>0</v>
      </c>
      <c r="G234" s="98">
        <f>F234-E234</f>
        <v>0</v>
      </c>
      <c r="H234" s="91"/>
      <c r="I234" s="8"/>
      <c r="J234" s="98">
        <f>IF(J$230="",0,HLOOKUP(J$230,$E$52:$N$62,3,FALSE))</f>
        <v>0</v>
      </c>
      <c r="K234" s="98">
        <f>J234-I234</f>
        <v>0</v>
      </c>
      <c r="L234" s="91"/>
      <c r="M234" s="8"/>
      <c r="N234" s="98">
        <f>IF(N$230="",0,HLOOKUP(N$230,$E$52:$N$62,3,FALSE))</f>
        <v>0</v>
      </c>
      <c r="O234" s="98">
        <f>N234-M234</f>
        <v>0</v>
      </c>
      <c r="P234" s="13"/>
    </row>
    <row r="235" spans="1:16" x14ac:dyDescent="0.25">
      <c r="A235" s="13"/>
      <c r="B235" s="314" t="s">
        <v>94</v>
      </c>
      <c r="C235" s="148"/>
      <c r="D235" s="148"/>
      <c r="E235" s="8"/>
      <c r="F235" s="98">
        <f>IF(F$230="",0,HLOOKUP(F$230,$E$52:$N$62,4,FALSE))</f>
        <v>0</v>
      </c>
      <c r="G235" s="98">
        <f t="shared" ref="G235:G243" si="5">F235-E235</f>
        <v>0</v>
      </c>
      <c r="H235" s="91"/>
      <c r="I235" s="8"/>
      <c r="J235" s="98">
        <f>IF(J$230="",0,HLOOKUP(J$230,$E$52:$N$62,4,FALSE))</f>
        <v>0</v>
      </c>
      <c r="K235" s="98">
        <f t="shared" ref="K235:K243" si="6">J235-I235</f>
        <v>0</v>
      </c>
      <c r="L235" s="91"/>
      <c r="M235" s="8"/>
      <c r="N235" s="98">
        <f>IF(N$230="",0,HLOOKUP(N$230,$E$52:$N$62,4,FALSE))</f>
        <v>0</v>
      </c>
      <c r="O235" s="98">
        <f t="shared" ref="O235:O243" si="7">N235-M235</f>
        <v>0</v>
      </c>
      <c r="P235" s="13"/>
    </row>
    <row r="236" spans="1:16" x14ac:dyDescent="0.25">
      <c r="A236" s="13"/>
      <c r="B236" s="258" t="s">
        <v>123</v>
      </c>
      <c r="C236" s="258"/>
      <c r="D236" s="259"/>
      <c r="E236" s="8"/>
      <c r="F236" s="98">
        <f>IF(F$230="",0,HLOOKUP(F$230,$E$66:$N$84,19,FALSE))</f>
        <v>0</v>
      </c>
      <c r="G236" s="98">
        <f t="shared" si="5"/>
        <v>0</v>
      </c>
      <c r="H236" s="91"/>
      <c r="I236" s="8"/>
      <c r="J236" s="98">
        <f>IF(J$230="",0,HLOOKUP(J$230,$E$66:$N$84,19,FALSE))</f>
        <v>0</v>
      </c>
      <c r="K236" s="98">
        <f t="shared" si="6"/>
        <v>0</v>
      </c>
      <c r="L236" s="91"/>
      <c r="M236" s="8"/>
      <c r="N236" s="98">
        <f>IF(N$230="",0,HLOOKUP(N$230,$E$66:$N$84,19,FALSE))</f>
        <v>0</v>
      </c>
      <c r="O236" s="98">
        <f t="shared" si="7"/>
        <v>0</v>
      </c>
      <c r="P236" s="13"/>
    </row>
    <row r="237" spans="1:16" x14ac:dyDescent="0.25">
      <c r="A237" s="13"/>
      <c r="B237" s="258" t="s">
        <v>124</v>
      </c>
      <c r="C237" s="258"/>
      <c r="D237" s="259"/>
      <c r="E237" s="98">
        <f>IF(F$230="",0,HLOOKUP(F$230,$E$52:$N$62,5,FALSE))</f>
        <v>0</v>
      </c>
      <c r="F237" s="98">
        <f>IF(F$230="",0,HLOOKUP(F$230,$E$66:$N$84,13,FALSE))</f>
        <v>0</v>
      </c>
      <c r="G237" s="98">
        <f t="shared" si="5"/>
        <v>0</v>
      </c>
      <c r="H237" s="91"/>
      <c r="I237" s="98">
        <f>IF(J$230="",0,HLOOKUP(J$230,$E$52:$N$62,5,FALSE))</f>
        <v>0</v>
      </c>
      <c r="J237" s="98">
        <f>IF(J$230="",0,HLOOKUP(J$230,$E$66:$N$84,13,FALSE))</f>
        <v>0</v>
      </c>
      <c r="K237" s="98">
        <f t="shared" si="6"/>
        <v>0</v>
      </c>
      <c r="L237" s="91"/>
      <c r="M237" s="98">
        <f>IF(N$230="",0,HLOOKUP(N$230,$E$52:$N$62,5,FALSE))</f>
        <v>0</v>
      </c>
      <c r="N237" s="98">
        <f>IF(N$230="",0,HLOOKUP(N$230,$E$66:$N$84,13,FALSE))</f>
        <v>0</v>
      </c>
      <c r="O237" s="98">
        <f t="shared" si="7"/>
        <v>0</v>
      </c>
      <c r="P237" s="13"/>
    </row>
    <row r="238" spans="1:16" x14ac:dyDescent="0.25">
      <c r="A238" s="13"/>
      <c r="B238" s="314" t="s">
        <v>96</v>
      </c>
      <c r="C238" s="148"/>
      <c r="D238" s="250"/>
      <c r="E238" s="8"/>
      <c r="F238" s="98">
        <f>IF(F$230="",0,HLOOKUP(F$230,$E$52:$N$62,6,FALSE))</f>
        <v>0</v>
      </c>
      <c r="G238" s="98">
        <f>F238-E238</f>
        <v>0</v>
      </c>
      <c r="H238" s="91"/>
      <c r="I238" s="8"/>
      <c r="J238" s="98">
        <f>IF(J$230="",0,HLOOKUP(J$230,$E$52:$N$62,6,FALSE))</f>
        <v>0</v>
      </c>
      <c r="K238" s="98">
        <f>J238-I238</f>
        <v>0</v>
      </c>
      <c r="L238" s="91"/>
      <c r="M238" s="8"/>
      <c r="N238" s="98">
        <f>IF(N$230="",0,HLOOKUP(N$230,$E$52:$N$62,6,FALSE))</f>
        <v>0</v>
      </c>
      <c r="O238" s="98">
        <f>N238-M238</f>
        <v>0</v>
      </c>
      <c r="P238" s="13"/>
    </row>
    <row r="239" spans="1:16" x14ac:dyDescent="0.25">
      <c r="A239" s="13"/>
      <c r="B239" s="314" t="s">
        <v>56</v>
      </c>
      <c r="C239" s="148"/>
      <c r="D239" s="148"/>
      <c r="E239" s="11"/>
      <c r="F239" s="98">
        <f>IF(F$230="",0,HLOOKUP(F$230,$E$52:$N$62,7,FALSE))</f>
        <v>0</v>
      </c>
      <c r="G239" s="98">
        <f>F239-E239</f>
        <v>0</v>
      </c>
      <c r="H239" s="91"/>
      <c r="I239" s="11"/>
      <c r="J239" s="98">
        <f>IF(J$230="",0,HLOOKUP(J$230,$E$52:$N$62,7,FALSE))</f>
        <v>0</v>
      </c>
      <c r="K239" s="98">
        <f>J239-I239</f>
        <v>0</v>
      </c>
      <c r="L239" s="91"/>
      <c r="M239" s="11"/>
      <c r="N239" s="98">
        <f>IF(N$230="",0,HLOOKUP(N$230,$E$52:$N$62,7,FALSE))</f>
        <v>0</v>
      </c>
      <c r="O239" s="98">
        <f>N239-M239</f>
        <v>0</v>
      </c>
      <c r="P239" s="13"/>
    </row>
    <row r="240" spans="1:16" x14ac:dyDescent="0.25">
      <c r="A240" s="13"/>
      <c r="B240" s="293" t="s">
        <v>40</v>
      </c>
      <c r="C240" s="333"/>
      <c r="D240" s="43" t="s">
        <v>41</v>
      </c>
      <c r="E240" s="100"/>
      <c r="F240" s="99">
        <f>IF(F$230="",0,HLOOKUP(F$230,$E$52:$N$62,8,FALSE))</f>
        <v>0</v>
      </c>
      <c r="G240" s="99">
        <f t="shared" si="5"/>
        <v>0</v>
      </c>
      <c r="H240" s="91"/>
      <c r="I240" s="100"/>
      <c r="J240" s="99">
        <f>IF(J$230="",0,HLOOKUP(J$230,$E$52:$N$62,8,FALSE))</f>
        <v>0</v>
      </c>
      <c r="K240" s="99">
        <f t="shared" si="6"/>
        <v>0</v>
      </c>
      <c r="L240" s="91"/>
      <c r="M240" s="100"/>
      <c r="N240" s="99">
        <f>IF(N$230="",0,HLOOKUP(N$230,$E$52:$N$62,8,FALSE))</f>
        <v>0</v>
      </c>
      <c r="O240" s="99">
        <f t="shared" si="7"/>
        <v>0</v>
      </c>
      <c r="P240" s="13"/>
    </row>
    <row r="241" spans="1:16" x14ac:dyDescent="0.25">
      <c r="A241" s="13"/>
      <c r="B241" s="333"/>
      <c r="C241" s="333"/>
      <c r="D241" s="43" t="s">
        <v>39</v>
      </c>
      <c r="E241" s="100"/>
      <c r="F241" s="99">
        <f>IF(F$230="",0,HLOOKUP(F$230,$E$52:$N$62,9,FALSE))</f>
        <v>0</v>
      </c>
      <c r="G241" s="99">
        <f t="shared" si="5"/>
        <v>0</v>
      </c>
      <c r="H241" s="91"/>
      <c r="I241" s="100"/>
      <c r="J241" s="99">
        <f>IF(J$230="",0,HLOOKUP(J$230,$E$52:$N$62,9,FALSE))</f>
        <v>0</v>
      </c>
      <c r="K241" s="99">
        <f t="shared" si="6"/>
        <v>0</v>
      </c>
      <c r="L241" s="91"/>
      <c r="M241" s="100"/>
      <c r="N241" s="99">
        <f>IF(N$230="",0,HLOOKUP(N$230,$E$52:$N$62,9,FALSE))</f>
        <v>0</v>
      </c>
      <c r="O241" s="99">
        <f t="shared" si="7"/>
        <v>0</v>
      </c>
      <c r="P241" s="13"/>
    </row>
    <row r="242" spans="1:16" x14ac:dyDescent="0.25">
      <c r="A242" s="13"/>
      <c r="B242" s="314" t="s">
        <v>57</v>
      </c>
      <c r="C242" s="148"/>
      <c r="D242" s="148"/>
      <c r="E242" s="100"/>
      <c r="F242" s="99">
        <f>IF(F$230="",0,HLOOKUP(F$230,$E$52:$N$62,10,FALSE))</f>
        <v>0</v>
      </c>
      <c r="G242" s="99">
        <f t="shared" si="5"/>
        <v>0</v>
      </c>
      <c r="H242" s="91"/>
      <c r="I242" s="100"/>
      <c r="J242" s="99">
        <f>IF(J$230="",0,HLOOKUP(J$230,$E$52:$N$62,10,FALSE))</f>
        <v>0</v>
      </c>
      <c r="K242" s="99">
        <f t="shared" si="6"/>
        <v>0</v>
      </c>
      <c r="L242" s="91"/>
      <c r="M242" s="100"/>
      <c r="N242" s="99">
        <f>IF(N$230="",0,HLOOKUP(N$230,$E$52:$N$62,10,FALSE))</f>
        <v>0</v>
      </c>
      <c r="O242" s="99">
        <f t="shared" si="7"/>
        <v>0</v>
      </c>
      <c r="P242" s="13"/>
    </row>
    <row r="243" spans="1:16" x14ac:dyDescent="0.25">
      <c r="A243" s="13"/>
      <c r="B243" s="258" t="s">
        <v>104</v>
      </c>
      <c r="C243" s="258"/>
      <c r="D243" s="259"/>
      <c r="E243" s="100"/>
      <c r="F243" s="99">
        <f>IF(F$230="",0,HLOOKUP(F$230,$E$52:$N$62,11,FALSE))</f>
        <v>0</v>
      </c>
      <c r="G243" s="99">
        <f t="shared" si="5"/>
        <v>0</v>
      </c>
      <c r="H243" s="91"/>
      <c r="I243" s="100"/>
      <c r="J243" s="99">
        <f>IF(J$230="",0,HLOOKUP(J$230,$E$52:$N$62,11,FALSE))</f>
        <v>0</v>
      </c>
      <c r="K243" s="99">
        <f t="shared" si="6"/>
        <v>0</v>
      </c>
      <c r="L243" s="91"/>
      <c r="M243" s="100"/>
      <c r="N243" s="99">
        <f>IF(N$230="",0,HLOOKUP(N$230,$E$52:$N$62,11,FALSE))</f>
        <v>0</v>
      </c>
      <c r="O243" s="99">
        <f t="shared" si="7"/>
        <v>0</v>
      </c>
      <c r="P243" s="13"/>
    </row>
    <row r="244" spans="1:1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</row>
    <row r="245" spans="1:16" ht="13.15" customHeight="1" x14ac:dyDescent="0.25">
      <c r="A245" s="13"/>
      <c r="B245" s="178" t="s">
        <v>176</v>
      </c>
      <c r="C245" s="178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3"/>
    </row>
    <row r="246" spans="1:1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</row>
    <row r="247" spans="1:1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</row>
    <row r="248" spans="1:16" x14ac:dyDescent="0.25">
      <c r="A248" s="304" t="s">
        <v>71</v>
      </c>
      <c r="B248" s="304"/>
      <c r="C248" s="304"/>
      <c r="D248" s="304"/>
      <c r="E248" s="304"/>
      <c r="F248" s="304"/>
      <c r="G248" s="304"/>
      <c r="H248" s="304"/>
      <c r="I248" s="304"/>
      <c r="J248" s="304"/>
      <c r="K248" s="304"/>
      <c r="L248" s="304"/>
      <c r="M248" s="304"/>
      <c r="N248" s="304"/>
      <c r="O248" s="304"/>
      <c r="P248" s="304"/>
    </row>
    <row r="249" spans="1:16" ht="15" customHeight="1" x14ac:dyDescent="0.25">
      <c r="A249" s="304"/>
      <c r="B249" s="304"/>
      <c r="C249" s="304"/>
      <c r="D249" s="304"/>
      <c r="E249" s="304"/>
      <c r="F249" s="304"/>
      <c r="G249" s="304"/>
      <c r="H249" s="304"/>
      <c r="I249" s="304"/>
      <c r="J249" s="304"/>
      <c r="K249" s="304"/>
      <c r="L249" s="304"/>
      <c r="M249" s="304"/>
      <c r="N249" s="304"/>
      <c r="O249" s="304"/>
      <c r="P249" s="304"/>
    </row>
    <row r="250" spans="1:16" ht="15" customHeight="1" x14ac:dyDescent="0.25">
      <c r="A250" s="302" t="s">
        <v>184</v>
      </c>
      <c r="B250" s="302"/>
      <c r="C250" s="302"/>
      <c r="D250" s="302"/>
      <c r="E250" s="302"/>
      <c r="F250" s="19"/>
      <c r="G250" s="331" t="s">
        <v>154</v>
      </c>
      <c r="H250" s="331"/>
      <c r="I250" s="331"/>
      <c r="J250" s="331"/>
      <c r="K250" s="331"/>
      <c r="L250" s="19"/>
      <c r="M250" s="302" t="s">
        <v>156</v>
      </c>
      <c r="N250" s="303"/>
      <c r="O250" s="303"/>
      <c r="P250" s="303"/>
    </row>
    <row r="251" spans="1:16" x14ac:dyDescent="0.25">
      <c r="A251" s="302"/>
      <c r="B251" s="302"/>
      <c r="C251" s="302"/>
      <c r="D251" s="302"/>
      <c r="E251" s="302"/>
      <c r="F251" s="19"/>
      <c r="G251" s="331"/>
      <c r="H251" s="331"/>
      <c r="I251" s="331"/>
      <c r="J251" s="331"/>
      <c r="K251" s="331"/>
      <c r="L251" s="19"/>
      <c r="M251" s="303"/>
      <c r="N251" s="303"/>
      <c r="O251" s="303"/>
      <c r="P251" s="303"/>
    </row>
    <row r="252" spans="1:16" x14ac:dyDescent="0.25">
      <c r="A252" s="302"/>
      <c r="B252" s="302"/>
      <c r="C252" s="302"/>
      <c r="D252" s="302"/>
      <c r="E252" s="302"/>
      <c r="F252" s="19"/>
      <c r="G252" s="331"/>
      <c r="H252" s="331"/>
      <c r="I252" s="331"/>
      <c r="J252" s="331"/>
      <c r="K252" s="331"/>
      <c r="L252" s="19"/>
      <c r="M252" s="303"/>
      <c r="N252" s="303"/>
      <c r="O252" s="303"/>
      <c r="P252" s="303"/>
    </row>
    <row r="253" spans="1:16" x14ac:dyDescent="0.25">
      <c r="A253" s="302"/>
      <c r="B253" s="302"/>
      <c r="C253" s="302"/>
      <c r="D253" s="302"/>
      <c r="E253" s="302"/>
      <c r="F253" s="19"/>
      <c r="G253" s="331"/>
      <c r="H253" s="331"/>
      <c r="I253" s="331"/>
      <c r="J253" s="331"/>
      <c r="K253" s="331"/>
      <c r="L253" s="19"/>
      <c r="M253" s="303"/>
      <c r="N253" s="303"/>
      <c r="O253" s="303"/>
      <c r="P253" s="303"/>
    </row>
    <row r="254" spans="1:16" x14ac:dyDescent="0.25">
      <c r="A254" s="302"/>
      <c r="B254" s="302"/>
      <c r="C254" s="302"/>
      <c r="D254" s="302"/>
      <c r="E254" s="302"/>
      <c r="F254" s="19"/>
      <c r="G254" s="331"/>
      <c r="H254" s="331"/>
      <c r="I254" s="331"/>
      <c r="J254" s="331"/>
      <c r="K254" s="331"/>
      <c r="L254" s="19"/>
      <c r="M254" s="303"/>
      <c r="N254" s="303"/>
      <c r="O254" s="303"/>
      <c r="P254" s="303"/>
    </row>
    <row r="255" spans="1:16" x14ac:dyDescent="0.25">
      <c r="A255" s="302"/>
      <c r="B255" s="302"/>
      <c r="C255" s="302"/>
      <c r="D255" s="302"/>
      <c r="E255" s="302"/>
      <c r="F255" s="19"/>
      <c r="G255" s="331"/>
      <c r="H255" s="331"/>
      <c r="I255" s="331"/>
      <c r="J255" s="331"/>
      <c r="K255" s="331"/>
      <c r="L255" s="19"/>
      <c r="M255" s="303"/>
      <c r="N255" s="303"/>
      <c r="O255" s="303"/>
      <c r="P255" s="303"/>
    </row>
    <row r="256" spans="1:16" x14ac:dyDescent="0.25">
      <c r="A256" s="302"/>
      <c r="B256" s="302"/>
      <c r="C256" s="302"/>
      <c r="D256" s="302"/>
      <c r="E256" s="302"/>
      <c r="F256" s="19"/>
      <c r="G256" s="331"/>
      <c r="H256" s="331"/>
      <c r="I256" s="331"/>
      <c r="J256" s="331"/>
      <c r="K256" s="331"/>
      <c r="L256" s="19"/>
      <c r="M256" s="303"/>
      <c r="N256" s="303"/>
      <c r="O256" s="303"/>
      <c r="P256" s="303"/>
    </row>
    <row r="257" spans="1:16" x14ac:dyDescent="0.25">
      <c r="A257" s="302"/>
      <c r="B257" s="302"/>
      <c r="C257" s="302"/>
      <c r="D257" s="302"/>
      <c r="E257" s="302"/>
      <c r="F257" s="19"/>
      <c r="G257" s="331"/>
      <c r="H257" s="331"/>
      <c r="I257" s="331"/>
      <c r="J257" s="331"/>
      <c r="K257" s="331"/>
      <c r="L257" s="19"/>
      <c r="M257" s="303"/>
      <c r="N257" s="303"/>
      <c r="O257" s="303"/>
      <c r="P257" s="303"/>
    </row>
    <row r="258" spans="1:16" x14ac:dyDescent="0.25">
      <c r="A258" s="302"/>
      <c r="B258" s="302"/>
      <c r="C258" s="302"/>
      <c r="D258" s="302"/>
      <c r="E258" s="302"/>
      <c r="F258" s="19"/>
      <c r="G258" s="331"/>
      <c r="H258" s="331"/>
      <c r="I258" s="331"/>
      <c r="J258" s="331"/>
      <c r="K258" s="331"/>
      <c r="L258" s="19"/>
      <c r="M258" s="303"/>
      <c r="N258" s="303"/>
      <c r="O258" s="303"/>
      <c r="P258" s="303"/>
    </row>
    <row r="259" spans="1:16" x14ac:dyDescent="0.25">
      <c r="A259" s="302"/>
      <c r="B259" s="302"/>
      <c r="C259" s="302"/>
      <c r="D259" s="302"/>
      <c r="E259" s="302"/>
      <c r="F259" s="19"/>
      <c r="G259" s="331"/>
      <c r="H259" s="331"/>
      <c r="I259" s="331"/>
      <c r="J259" s="331"/>
      <c r="K259" s="331"/>
      <c r="L259" s="19"/>
      <c r="M259" s="303"/>
      <c r="N259" s="303"/>
      <c r="O259" s="303"/>
      <c r="P259" s="303"/>
    </row>
    <row r="260" spans="1:16" x14ac:dyDescent="0.25">
      <c r="A260" s="302"/>
      <c r="B260" s="302"/>
      <c r="C260" s="302"/>
      <c r="D260" s="302"/>
      <c r="E260" s="302"/>
      <c r="F260" s="19"/>
      <c r="G260" s="331"/>
      <c r="H260" s="331"/>
      <c r="I260" s="331"/>
      <c r="J260" s="331"/>
      <c r="K260" s="331"/>
      <c r="L260" s="19"/>
      <c r="M260" s="303"/>
      <c r="N260" s="303"/>
      <c r="O260" s="303"/>
      <c r="P260" s="303"/>
    </row>
    <row r="261" spans="1:16" x14ac:dyDescent="0.25">
      <c r="A261" s="302"/>
      <c r="B261" s="302"/>
      <c r="C261" s="302"/>
      <c r="D261" s="302"/>
      <c r="E261" s="302"/>
      <c r="F261" s="19"/>
      <c r="G261" s="331"/>
      <c r="H261" s="331"/>
      <c r="I261" s="331"/>
      <c r="J261" s="331"/>
      <c r="K261" s="331"/>
      <c r="L261" s="19"/>
      <c r="M261" s="303"/>
      <c r="N261" s="303"/>
      <c r="O261" s="303"/>
      <c r="P261" s="303"/>
    </row>
    <row r="262" spans="1:16" x14ac:dyDescent="0.25">
      <c r="A262" s="302"/>
      <c r="B262" s="302"/>
      <c r="C262" s="302"/>
      <c r="D262" s="302"/>
      <c r="E262" s="302"/>
      <c r="F262" s="19"/>
      <c r="G262" s="331"/>
      <c r="H262" s="331"/>
      <c r="I262" s="331"/>
      <c r="J262" s="331"/>
      <c r="K262" s="331"/>
      <c r="L262" s="19"/>
      <c r="M262" s="303"/>
      <c r="N262" s="303"/>
      <c r="O262" s="303"/>
      <c r="P262" s="303"/>
    </row>
    <row r="263" spans="1:16" x14ac:dyDescent="0.25">
      <c r="A263" s="302"/>
      <c r="B263" s="302"/>
      <c r="C263" s="302"/>
      <c r="D263" s="302"/>
      <c r="E263" s="302"/>
      <c r="F263" s="19"/>
      <c r="G263" s="331"/>
      <c r="H263" s="331"/>
      <c r="I263" s="331"/>
      <c r="J263" s="331"/>
      <c r="K263" s="331"/>
      <c r="L263" s="19"/>
      <c r="M263" s="303"/>
      <c r="N263" s="303"/>
      <c r="O263" s="303"/>
      <c r="P263" s="303"/>
    </row>
    <row r="264" spans="1:16" x14ac:dyDescent="0.25">
      <c r="A264" s="302"/>
      <c r="B264" s="302"/>
      <c r="C264" s="302"/>
      <c r="D264" s="302"/>
      <c r="E264" s="302"/>
      <c r="F264" s="19"/>
      <c r="G264" s="331"/>
      <c r="H264" s="331"/>
      <c r="I264" s="331"/>
      <c r="J264" s="331"/>
      <c r="K264" s="331"/>
      <c r="L264" s="19"/>
      <c r="M264" s="303"/>
      <c r="N264" s="303"/>
      <c r="O264" s="303"/>
      <c r="P264" s="303"/>
    </row>
    <row r="265" spans="1:16" x14ac:dyDescent="0.25">
      <c r="A265" s="302"/>
      <c r="B265" s="302"/>
      <c r="C265" s="302"/>
      <c r="D265" s="302"/>
      <c r="E265" s="302"/>
      <c r="F265" s="19"/>
      <c r="G265" s="331"/>
      <c r="H265" s="331"/>
      <c r="I265" s="331"/>
      <c r="J265" s="331"/>
      <c r="K265" s="331"/>
      <c r="L265" s="19"/>
      <c r="M265" s="303"/>
      <c r="N265" s="303"/>
      <c r="O265" s="303"/>
      <c r="P265" s="303"/>
    </row>
    <row r="266" spans="1:16" x14ac:dyDescent="0.25">
      <c r="A266" s="302"/>
      <c r="B266" s="302"/>
      <c r="C266" s="302"/>
      <c r="D266" s="302"/>
      <c r="E266" s="302"/>
      <c r="F266" s="19"/>
      <c r="G266" s="331"/>
      <c r="H266" s="331"/>
      <c r="I266" s="331"/>
      <c r="J266" s="331"/>
      <c r="K266" s="331"/>
      <c r="L266" s="19"/>
      <c r="M266" s="303"/>
      <c r="N266" s="303"/>
      <c r="O266" s="303"/>
      <c r="P266" s="303"/>
    </row>
    <row r="267" spans="1:16" x14ac:dyDescent="0.25">
      <c r="A267" s="302"/>
      <c r="B267" s="302"/>
      <c r="C267" s="302"/>
      <c r="D267" s="302"/>
      <c r="E267" s="302"/>
      <c r="F267" s="19"/>
      <c r="G267" s="331"/>
      <c r="H267" s="331"/>
      <c r="I267" s="331"/>
      <c r="J267" s="331"/>
      <c r="K267" s="331"/>
      <c r="L267" s="19"/>
      <c r="M267" s="303"/>
      <c r="N267" s="303"/>
      <c r="O267" s="303"/>
      <c r="P267" s="303"/>
    </row>
    <row r="268" spans="1:16" x14ac:dyDescent="0.25">
      <c r="A268" s="302"/>
      <c r="B268" s="302"/>
      <c r="C268" s="302"/>
      <c r="D268" s="302"/>
      <c r="E268" s="302"/>
      <c r="F268" s="19"/>
      <c r="G268" s="331"/>
      <c r="H268" s="331"/>
      <c r="I268" s="331"/>
      <c r="J268" s="331"/>
      <c r="K268" s="331"/>
      <c r="L268" s="19"/>
      <c r="M268" s="303"/>
      <c r="N268" s="303"/>
      <c r="O268" s="303"/>
      <c r="P268" s="303"/>
    </row>
    <row r="269" spans="1:16" x14ac:dyDescent="0.25">
      <c r="A269" s="302"/>
      <c r="B269" s="302"/>
      <c r="C269" s="302"/>
      <c r="D269" s="302"/>
      <c r="E269" s="302"/>
      <c r="F269" s="19"/>
      <c r="G269" s="331"/>
      <c r="H269" s="331"/>
      <c r="I269" s="331"/>
      <c r="J269" s="331"/>
      <c r="K269" s="331"/>
      <c r="L269" s="19"/>
      <c r="M269" s="303"/>
      <c r="N269" s="303"/>
      <c r="O269" s="303"/>
      <c r="P269" s="303"/>
    </row>
    <row r="270" spans="1:16" x14ac:dyDescent="0.25">
      <c r="A270" s="302"/>
      <c r="B270" s="302"/>
      <c r="C270" s="302"/>
      <c r="D270" s="302"/>
      <c r="E270" s="302"/>
      <c r="F270" s="19"/>
      <c r="G270" s="331"/>
      <c r="H270" s="331"/>
      <c r="I270" s="331"/>
      <c r="J270" s="331"/>
      <c r="K270" s="331"/>
      <c r="L270" s="19"/>
      <c r="M270" s="303"/>
      <c r="N270" s="303"/>
      <c r="O270" s="303"/>
      <c r="P270" s="303"/>
    </row>
    <row r="271" spans="1:16" x14ac:dyDescent="0.25">
      <c r="A271" s="302"/>
      <c r="B271" s="302"/>
      <c r="C271" s="302"/>
      <c r="D271" s="302"/>
      <c r="E271" s="302"/>
      <c r="F271" s="19"/>
      <c r="G271" s="331"/>
      <c r="H271" s="331"/>
      <c r="I271" s="331"/>
      <c r="J271" s="331"/>
      <c r="K271" s="331"/>
      <c r="L271" s="19"/>
      <c r="M271" s="303"/>
      <c r="N271" s="303"/>
      <c r="O271" s="303"/>
      <c r="P271" s="303"/>
    </row>
    <row r="272" spans="1:16" x14ac:dyDescent="0.25">
      <c r="A272" s="302"/>
      <c r="B272" s="302"/>
      <c r="C272" s="302"/>
      <c r="D272" s="302"/>
      <c r="E272" s="302"/>
      <c r="F272" s="19"/>
      <c r="G272" s="331"/>
      <c r="H272" s="331"/>
      <c r="I272" s="331"/>
      <c r="J272" s="331"/>
      <c r="K272" s="331"/>
      <c r="L272" s="19"/>
      <c r="M272" s="303"/>
      <c r="N272" s="303"/>
      <c r="O272" s="303"/>
      <c r="P272" s="303"/>
    </row>
    <row r="273" spans="1:16" x14ac:dyDescent="0.25">
      <c r="A273" s="302"/>
      <c r="B273" s="302"/>
      <c r="C273" s="302"/>
      <c r="D273" s="302"/>
      <c r="E273" s="302"/>
      <c r="F273" s="19"/>
      <c r="G273" s="331"/>
      <c r="H273" s="331"/>
      <c r="I273" s="331"/>
      <c r="J273" s="331"/>
      <c r="K273" s="331"/>
      <c r="L273" s="19"/>
      <c r="M273" s="303"/>
      <c r="N273" s="303"/>
      <c r="O273" s="303"/>
      <c r="P273" s="303"/>
    </row>
    <row r="274" spans="1:16" x14ac:dyDescent="0.25">
      <c r="A274" s="302"/>
      <c r="B274" s="302"/>
      <c r="C274" s="302"/>
      <c r="D274" s="302"/>
      <c r="E274" s="302"/>
      <c r="F274" s="19"/>
      <c r="G274" s="331"/>
      <c r="H274" s="331"/>
      <c r="I274" s="331"/>
      <c r="J274" s="331"/>
      <c r="K274" s="331"/>
      <c r="L274" s="19"/>
      <c r="M274" s="303"/>
      <c r="N274" s="303"/>
      <c r="O274" s="303"/>
      <c r="P274" s="303"/>
    </row>
    <row r="275" spans="1:16" x14ac:dyDescent="0.25">
      <c r="A275" s="302"/>
      <c r="B275" s="302"/>
      <c r="C275" s="302"/>
      <c r="D275" s="302"/>
      <c r="E275" s="302"/>
      <c r="F275" s="19"/>
      <c r="G275" s="331"/>
      <c r="H275" s="331"/>
      <c r="I275" s="331"/>
      <c r="J275" s="331"/>
      <c r="K275" s="331"/>
      <c r="L275" s="19"/>
      <c r="M275" s="303"/>
      <c r="N275" s="303"/>
      <c r="O275" s="303"/>
      <c r="P275" s="303"/>
    </row>
    <row r="276" spans="1:16" x14ac:dyDescent="0.25">
      <c r="A276" s="302"/>
      <c r="B276" s="302"/>
      <c r="C276" s="302"/>
      <c r="D276" s="302"/>
      <c r="E276" s="302"/>
      <c r="F276" s="19"/>
      <c r="G276" s="331"/>
      <c r="H276" s="331"/>
      <c r="I276" s="331"/>
      <c r="J276" s="331"/>
      <c r="K276" s="331"/>
      <c r="L276" s="19"/>
      <c r="M276" s="303"/>
      <c r="N276" s="303"/>
      <c r="O276" s="303"/>
      <c r="P276" s="303"/>
    </row>
    <row r="277" spans="1:16" x14ac:dyDescent="0.25">
      <c r="A277" s="302"/>
      <c r="B277" s="302"/>
      <c r="C277" s="302"/>
      <c r="D277" s="302"/>
      <c r="E277" s="302"/>
      <c r="F277" s="19"/>
      <c r="G277" s="331"/>
      <c r="H277" s="331"/>
      <c r="I277" s="331"/>
      <c r="J277" s="331"/>
      <c r="K277" s="331"/>
      <c r="L277" s="19"/>
      <c r="M277" s="303"/>
      <c r="N277" s="303"/>
      <c r="O277" s="303"/>
      <c r="P277" s="303"/>
    </row>
    <row r="278" spans="1:16" ht="15" customHeight="1" x14ac:dyDescent="0.25">
      <c r="A278" s="302" t="s">
        <v>157</v>
      </c>
      <c r="B278" s="302"/>
      <c r="C278" s="302"/>
      <c r="D278" s="302"/>
      <c r="E278" s="302"/>
      <c r="F278" s="93"/>
      <c r="G278" s="301" t="s">
        <v>172</v>
      </c>
      <c r="H278" s="301"/>
      <c r="I278" s="301"/>
      <c r="J278" s="301"/>
      <c r="K278" s="301"/>
      <c r="L278" s="13"/>
      <c r="M278" s="302" t="s">
        <v>155</v>
      </c>
      <c r="N278" s="303"/>
      <c r="O278" s="303"/>
      <c r="P278" s="303"/>
    </row>
    <row r="279" spans="1:16" x14ac:dyDescent="0.25">
      <c r="A279" s="302"/>
      <c r="B279" s="302"/>
      <c r="C279" s="302"/>
      <c r="D279" s="302"/>
      <c r="E279" s="302"/>
      <c r="F279" s="93"/>
      <c r="G279" s="301"/>
      <c r="H279" s="301"/>
      <c r="I279" s="301"/>
      <c r="J279" s="301"/>
      <c r="K279" s="301"/>
      <c r="L279" s="19"/>
      <c r="M279" s="303"/>
      <c r="N279" s="303"/>
      <c r="O279" s="303"/>
      <c r="P279" s="303"/>
    </row>
    <row r="280" spans="1:16" x14ac:dyDescent="0.25">
      <c r="A280" s="302"/>
      <c r="B280" s="302"/>
      <c r="C280" s="302"/>
      <c r="D280" s="302"/>
      <c r="E280" s="302"/>
      <c r="F280" s="93"/>
      <c r="G280" s="301"/>
      <c r="H280" s="301"/>
      <c r="I280" s="301"/>
      <c r="J280" s="301"/>
      <c r="K280" s="301"/>
      <c r="L280" s="19"/>
      <c r="M280" s="303"/>
      <c r="N280" s="303"/>
      <c r="O280" s="303"/>
      <c r="P280" s="303"/>
    </row>
    <row r="281" spans="1:16" x14ac:dyDescent="0.25">
      <c r="A281" s="302"/>
      <c r="B281" s="302"/>
      <c r="C281" s="302"/>
      <c r="D281" s="302"/>
      <c r="E281" s="302"/>
      <c r="F281" s="93"/>
      <c r="G281" s="301"/>
      <c r="H281" s="301"/>
      <c r="I281" s="301"/>
      <c r="J281" s="301"/>
      <c r="K281" s="301"/>
      <c r="L281" s="19"/>
      <c r="M281" s="303"/>
      <c r="N281" s="303"/>
      <c r="O281" s="303"/>
      <c r="P281" s="303"/>
    </row>
    <row r="282" spans="1:16" x14ac:dyDescent="0.25">
      <c r="A282" s="302"/>
      <c r="B282" s="302"/>
      <c r="C282" s="302"/>
      <c r="D282" s="302"/>
      <c r="E282" s="302"/>
      <c r="F282" s="93"/>
      <c r="G282" s="301"/>
      <c r="H282" s="301"/>
      <c r="I282" s="301"/>
      <c r="J282" s="301"/>
      <c r="K282" s="301"/>
      <c r="L282" s="19"/>
      <c r="M282" s="303"/>
      <c r="N282" s="303"/>
      <c r="O282" s="303"/>
      <c r="P282" s="303"/>
    </row>
    <row r="283" spans="1:16" x14ac:dyDescent="0.25">
      <c r="A283" s="302"/>
      <c r="B283" s="302"/>
      <c r="C283" s="302"/>
      <c r="D283" s="302"/>
      <c r="E283" s="302"/>
      <c r="F283" s="93"/>
      <c r="G283" s="301"/>
      <c r="H283" s="301"/>
      <c r="I283" s="301"/>
      <c r="J283" s="301"/>
      <c r="K283" s="301"/>
      <c r="L283" s="19"/>
      <c r="M283" s="303"/>
      <c r="N283" s="303"/>
      <c r="O283" s="303"/>
      <c r="P283" s="303"/>
    </row>
    <row r="284" spans="1:16" x14ac:dyDescent="0.25">
      <c r="A284" s="302"/>
      <c r="B284" s="302"/>
      <c r="C284" s="302"/>
      <c r="D284" s="302"/>
      <c r="E284" s="302"/>
      <c r="F284" s="93"/>
      <c r="G284" s="301"/>
      <c r="H284" s="301"/>
      <c r="I284" s="301"/>
      <c r="J284" s="301"/>
      <c r="K284" s="301"/>
      <c r="L284" s="19"/>
      <c r="M284" s="303"/>
      <c r="N284" s="303"/>
      <c r="O284" s="303"/>
      <c r="P284" s="303"/>
    </row>
    <row r="285" spans="1:16" x14ac:dyDescent="0.25">
      <c r="A285" s="302"/>
      <c r="B285" s="302"/>
      <c r="C285" s="302"/>
      <c r="D285" s="302"/>
      <c r="E285" s="302"/>
      <c r="F285" s="93"/>
      <c r="G285" s="301"/>
      <c r="H285" s="301"/>
      <c r="I285" s="301"/>
      <c r="J285" s="301"/>
      <c r="K285" s="301"/>
      <c r="L285" s="19"/>
      <c r="M285" s="303"/>
      <c r="N285" s="303"/>
      <c r="O285" s="303"/>
      <c r="P285" s="303"/>
    </row>
    <row r="286" spans="1:16" x14ac:dyDescent="0.25">
      <c r="A286" s="302"/>
      <c r="B286" s="302"/>
      <c r="C286" s="302"/>
      <c r="D286" s="302"/>
      <c r="E286" s="302"/>
      <c r="F286" s="93"/>
      <c r="G286" s="301"/>
      <c r="H286" s="301"/>
      <c r="I286" s="301"/>
      <c r="J286" s="301"/>
      <c r="K286" s="301"/>
      <c r="L286" s="19"/>
      <c r="M286" s="303"/>
      <c r="N286" s="303"/>
      <c r="O286" s="303"/>
      <c r="P286" s="303"/>
    </row>
    <row r="287" spans="1:16" x14ac:dyDescent="0.25">
      <c r="A287" s="302"/>
      <c r="B287" s="302"/>
      <c r="C287" s="302"/>
      <c r="D287" s="302"/>
      <c r="E287" s="302"/>
      <c r="F287" s="93"/>
      <c r="G287" s="301"/>
      <c r="H287" s="301"/>
      <c r="I287" s="301"/>
      <c r="J287" s="301"/>
      <c r="K287" s="301"/>
      <c r="L287" s="19"/>
      <c r="M287" s="303"/>
      <c r="N287" s="303"/>
      <c r="O287" s="303"/>
      <c r="P287" s="303"/>
    </row>
    <row r="288" spans="1:16" x14ac:dyDescent="0.25">
      <c r="A288" s="302"/>
      <c r="B288" s="302"/>
      <c r="C288" s="302"/>
      <c r="D288" s="302"/>
      <c r="E288" s="302"/>
      <c r="F288" s="93"/>
      <c r="G288" s="301"/>
      <c r="H288" s="301"/>
      <c r="I288" s="301"/>
      <c r="J288" s="301"/>
      <c r="K288" s="301"/>
      <c r="L288" s="19"/>
      <c r="M288" s="303"/>
      <c r="N288" s="303"/>
      <c r="O288" s="303"/>
      <c r="P288" s="303"/>
    </row>
    <row r="289" spans="1:16" x14ac:dyDescent="0.25">
      <c r="A289" s="302"/>
      <c r="B289" s="302"/>
      <c r="C289" s="302"/>
      <c r="D289" s="302"/>
      <c r="E289" s="302"/>
      <c r="F289" s="93"/>
      <c r="G289" s="301"/>
      <c r="H289" s="301"/>
      <c r="I289" s="301"/>
      <c r="J289" s="301"/>
      <c r="K289" s="301"/>
      <c r="L289" s="19"/>
      <c r="M289" s="303"/>
      <c r="N289" s="303"/>
      <c r="O289" s="303"/>
      <c r="P289" s="303"/>
    </row>
    <row r="290" spans="1:16" x14ac:dyDescent="0.25">
      <c r="A290" s="302"/>
      <c r="B290" s="302"/>
      <c r="C290" s="302"/>
      <c r="D290" s="302"/>
      <c r="E290" s="302"/>
      <c r="F290" s="93"/>
      <c r="G290" s="301"/>
      <c r="H290" s="301"/>
      <c r="I290" s="301"/>
      <c r="J290" s="301"/>
      <c r="K290" s="301"/>
      <c r="L290" s="19"/>
      <c r="M290" s="303"/>
      <c r="N290" s="303"/>
      <c r="O290" s="303"/>
      <c r="P290" s="303"/>
    </row>
    <row r="291" spans="1:16" x14ac:dyDescent="0.25">
      <c r="A291" s="302"/>
      <c r="B291" s="302"/>
      <c r="C291" s="302"/>
      <c r="D291" s="302"/>
      <c r="E291" s="302"/>
      <c r="F291" s="93"/>
      <c r="G291" s="301"/>
      <c r="H291" s="301"/>
      <c r="I291" s="301"/>
      <c r="J291" s="301"/>
      <c r="K291" s="301"/>
      <c r="L291" s="19"/>
      <c r="M291" s="303"/>
      <c r="N291" s="303"/>
      <c r="O291" s="303"/>
      <c r="P291" s="303"/>
    </row>
    <row r="292" spans="1:16" x14ac:dyDescent="0.25">
      <c r="A292" s="302"/>
      <c r="B292" s="302"/>
      <c r="C292" s="302"/>
      <c r="D292" s="302"/>
      <c r="E292" s="302"/>
      <c r="F292" s="93"/>
      <c r="G292" s="301"/>
      <c r="H292" s="301"/>
      <c r="I292" s="301"/>
      <c r="J292" s="301"/>
      <c r="K292" s="301"/>
      <c r="L292" s="19"/>
      <c r="M292" s="303"/>
      <c r="N292" s="303"/>
      <c r="O292" s="303"/>
      <c r="P292" s="303"/>
    </row>
    <row r="293" spans="1:16" x14ac:dyDescent="0.25">
      <c r="A293" s="302"/>
      <c r="B293" s="302"/>
      <c r="C293" s="302"/>
      <c r="D293" s="302"/>
      <c r="E293" s="302"/>
      <c r="F293" s="93"/>
      <c r="G293" s="301"/>
      <c r="H293" s="301"/>
      <c r="I293" s="301"/>
      <c r="J293" s="301"/>
      <c r="K293" s="301"/>
      <c r="L293" s="19"/>
      <c r="M293" s="303"/>
      <c r="N293" s="303"/>
      <c r="O293" s="303"/>
      <c r="P293" s="303"/>
    </row>
    <row r="294" spans="1:16" x14ac:dyDescent="0.25">
      <c r="A294" s="302"/>
      <c r="B294" s="302"/>
      <c r="C294" s="302"/>
      <c r="D294" s="302"/>
      <c r="E294" s="302"/>
      <c r="F294" s="93"/>
      <c r="G294" s="301"/>
      <c r="H294" s="301"/>
      <c r="I294" s="301"/>
      <c r="J294" s="301"/>
      <c r="K294" s="301"/>
      <c r="L294" s="19"/>
      <c r="M294" s="303"/>
      <c r="N294" s="303"/>
      <c r="O294" s="303"/>
      <c r="P294" s="303"/>
    </row>
    <row r="295" spans="1:16" x14ac:dyDescent="0.25">
      <c r="A295" s="302"/>
      <c r="B295" s="302"/>
      <c r="C295" s="302"/>
      <c r="D295" s="302"/>
      <c r="E295" s="302"/>
      <c r="F295" s="93"/>
      <c r="G295" s="301"/>
      <c r="H295" s="301"/>
      <c r="I295" s="301"/>
      <c r="J295" s="301"/>
      <c r="K295" s="301"/>
      <c r="L295" s="19"/>
      <c r="M295" s="303"/>
      <c r="N295" s="303"/>
      <c r="O295" s="303"/>
      <c r="P295" s="303"/>
    </row>
    <row r="296" spans="1:16" x14ac:dyDescent="0.25">
      <c r="A296" s="302"/>
      <c r="B296" s="302"/>
      <c r="C296" s="302"/>
      <c r="D296" s="302"/>
      <c r="E296" s="302"/>
      <c r="F296" s="93"/>
      <c r="G296" s="301"/>
      <c r="H296" s="301"/>
      <c r="I296" s="301"/>
      <c r="J296" s="301"/>
      <c r="K296" s="301"/>
      <c r="L296" s="19"/>
      <c r="M296" s="303"/>
      <c r="N296" s="303"/>
      <c r="O296" s="303"/>
      <c r="P296" s="303"/>
    </row>
    <row r="297" spans="1:16" x14ac:dyDescent="0.25">
      <c r="A297" s="302"/>
      <c r="B297" s="302"/>
      <c r="C297" s="302"/>
      <c r="D297" s="302"/>
      <c r="E297" s="302"/>
      <c r="F297" s="93"/>
      <c r="G297" s="301"/>
      <c r="H297" s="301"/>
      <c r="I297" s="301"/>
      <c r="J297" s="301"/>
      <c r="K297" s="301"/>
      <c r="L297" s="19"/>
      <c r="M297" s="303"/>
      <c r="N297" s="303"/>
      <c r="O297" s="303"/>
      <c r="P297" s="303"/>
    </row>
    <row r="298" spans="1:16" x14ac:dyDescent="0.25">
      <c r="A298" s="302"/>
      <c r="B298" s="302"/>
      <c r="C298" s="302"/>
      <c r="D298" s="302"/>
      <c r="E298" s="302"/>
      <c r="F298" s="93"/>
      <c r="G298" s="301"/>
      <c r="H298" s="301"/>
      <c r="I298" s="301"/>
      <c r="J298" s="301"/>
      <c r="K298" s="301"/>
      <c r="L298" s="19"/>
      <c r="M298" s="303"/>
      <c r="N298" s="303"/>
      <c r="O298" s="303"/>
      <c r="P298" s="303"/>
    </row>
    <row r="299" spans="1:16" x14ac:dyDescent="0.25">
      <c r="A299" s="302"/>
      <c r="B299" s="302"/>
      <c r="C299" s="302"/>
      <c r="D299" s="302"/>
      <c r="E299" s="302"/>
      <c r="F299" s="93"/>
      <c r="G299" s="301"/>
      <c r="H299" s="301"/>
      <c r="I299" s="301"/>
      <c r="J299" s="301"/>
      <c r="K299" s="301"/>
      <c r="L299" s="19"/>
      <c r="M299" s="303"/>
      <c r="N299" s="303"/>
      <c r="O299" s="303"/>
      <c r="P299" s="303"/>
    </row>
    <row r="300" spans="1:16" x14ac:dyDescent="0.25">
      <c r="A300" s="302"/>
      <c r="B300" s="302"/>
      <c r="C300" s="302"/>
      <c r="D300" s="302"/>
      <c r="E300" s="302"/>
      <c r="F300" s="93"/>
      <c r="G300" s="301"/>
      <c r="H300" s="301"/>
      <c r="I300" s="301"/>
      <c r="J300" s="301"/>
      <c r="K300" s="301"/>
      <c r="L300" s="19"/>
      <c r="M300" s="303"/>
      <c r="N300" s="303"/>
      <c r="O300" s="303"/>
      <c r="P300" s="303"/>
    </row>
    <row r="301" spans="1:16" x14ac:dyDescent="0.25">
      <c r="A301" s="302"/>
      <c r="B301" s="302"/>
      <c r="C301" s="302"/>
      <c r="D301" s="302"/>
      <c r="E301" s="302"/>
      <c r="F301" s="93"/>
      <c r="G301" s="301"/>
      <c r="H301" s="301"/>
      <c r="I301" s="301"/>
      <c r="J301" s="301"/>
      <c r="K301" s="301"/>
      <c r="L301" s="19"/>
      <c r="M301" s="303"/>
      <c r="N301" s="303"/>
      <c r="O301" s="303"/>
      <c r="P301" s="303"/>
    </row>
    <row r="302" spans="1:16" x14ac:dyDescent="0.25">
      <c r="A302" s="302"/>
      <c r="B302" s="302"/>
      <c r="C302" s="302"/>
      <c r="D302" s="302"/>
      <c r="E302" s="302"/>
      <c r="F302" s="93"/>
      <c r="G302" s="301"/>
      <c r="H302" s="301"/>
      <c r="I302" s="301"/>
      <c r="J302" s="301"/>
      <c r="K302" s="301"/>
      <c r="L302" s="19"/>
      <c r="M302" s="303"/>
      <c r="N302" s="303"/>
      <c r="O302" s="303"/>
      <c r="P302" s="303"/>
    </row>
    <row r="303" spans="1:16" x14ac:dyDescent="0.25">
      <c r="A303" s="302"/>
      <c r="B303" s="302"/>
      <c r="C303" s="302"/>
      <c r="D303" s="302"/>
      <c r="E303" s="302"/>
      <c r="F303" s="93"/>
      <c r="G303" s="301"/>
      <c r="H303" s="301"/>
      <c r="I303" s="301"/>
      <c r="J303" s="301"/>
      <c r="K303" s="301"/>
      <c r="L303" s="19"/>
      <c r="M303" s="303"/>
      <c r="N303" s="303"/>
      <c r="O303" s="303"/>
      <c r="P303" s="303"/>
    </row>
    <row r="304" spans="1:16" x14ac:dyDescent="0.25">
      <c r="A304" s="302"/>
      <c r="B304" s="302"/>
      <c r="C304" s="302"/>
      <c r="D304" s="302"/>
      <c r="E304" s="302"/>
      <c r="F304" s="93"/>
      <c r="G304" s="301"/>
      <c r="H304" s="301"/>
      <c r="I304" s="301"/>
      <c r="J304" s="301"/>
      <c r="K304" s="301"/>
      <c r="L304" s="19"/>
      <c r="M304" s="303"/>
      <c r="N304" s="303"/>
      <c r="O304" s="303"/>
      <c r="P304" s="303"/>
    </row>
    <row r="305" spans="1:16" x14ac:dyDescent="0.25">
      <c r="A305" s="302"/>
      <c r="B305" s="302"/>
      <c r="C305" s="302"/>
      <c r="D305" s="302"/>
      <c r="E305" s="302"/>
      <c r="F305" s="93"/>
      <c r="G305" s="301"/>
      <c r="H305" s="301"/>
      <c r="I305" s="301"/>
      <c r="J305" s="301"/>
      <c r="K305" s="301"/>
      <c r="L305" s="19"/>
      <c r="M305" s="303"/>
      <c r="N305" s="303"/>
      <c r="O305" s="303"/>
      <c r="P305" s="303"/>
    </row>
    <row r="306" spans="1:16" x14ac:dyDescent="0.25">
      <c r="A306" s="302"/>
      <c r="B306" s="302"/>
      <c r="C306" s="302"/>
      <c r="D306" s="302"/>
      <c r="E306" s="302"/>
      <c r="F306" s="93"/>
      <c r="G306" s="301"/>
      <c r="H306" s="301"/>
      <c r="I306" s="301"/>
      <c r="J306" s="301"/>
      <c r="K306" s="301"/>
      <c r="L306" s="19"/>
      <c r="M306" s="303"/>
      <c r="N306" s="303"/>
      <c r="O306" s="303"/>
      <c r="P306" s="303"/>
    </row>
    <row r="307" spans="1:16" x14ac:dyDescent="0.25">
      <c r="A307" s="302"/>
      <c r="B307" s="302"/>
      <c r="C307" s="302"/>
      <c r="D307" s="302"/>
      <c r="E307" s="302"/>
      <c r="F307" s="93"/>
      <c r="G307" s="301"/>
      <c r="H307" s="301"/>
      <c r="I307" s="301"/>
      <c r="J307" s="301"/>
      <c r="K307" s="301"/>
      <c r="L307" s="19"/>
      <c r="M307" s="303"/>
      <c r="N307" s="303"/>
      <c r="O307" s="303"/>
      <c r="P307" s="303"/>
    </row>
    <row r="308" spans="1:16" x14ac:dyDescent="0.25">
      <c r="A308" s="13"/>
      <c r="B308" s="92"/>
      <c r="C308" s="92"/>
      <c r="D308" s="92"/>
      <c r="E308" s="92"/>
      <c r="F308" s="93"/>
      <c r="G308" s="92"/>
      <c r="H308" s="92"/>
      <c r="I308" s="92"/>
      <c r="J308" s="92"/>
      <c r="K308" s="92"/>
      <c r="L308" s="19"/>
      <c r="M308" s="19"/>
      <c r="N308" s="19"/>
      <c r="O308" s="13"/>
      <c r="P308" s="13"/>
    </row>
    <row r="309" spans="1:16" x14ac:dyDescent="0.25">
      <c r="A309" s="13"/>
      <c r="B309" s="25"/>
      <c r="C309" s="13"/>
      <c r="D309" s="28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</row>
  </sheetData>
  <sheetProtection algorithmName="SHA-512" hashValue="yMurKetCBEVnLbBBnd4Pe7rBBIKFgCAENVB2vTYKWm/CVKvp7cYf2exsxLFsT2RdVK9diJ/GCWNqKKAC6RcO9w==" saltValue="MZbXBM4DaAVm3bu2YBlXBw==" spinCount="100000" sheet="1" objects="1" scenarios="1" selectLockedCells="1"/>
  <scenarios current="0">
    <scenario name="Obras de Construção" locked="1" count="1" user="Lara Gabriela Caldas Salgado" comment="Criado por Lara Gabriela Caldas Salgado em 24/03/2021">
      <inputCells r="B10" undone="1" val="1"/>
    </scenario>
  </scenarios>
  <mergeCells count="305">
    <mergeCell ref="C201:I201"/>
    <mergeCell ref="C195:F195"/>
    <mergeCell ref="C197:F197"/>
    <mergeCell ref="C199:F199"/>
    <mergeCell ref="G195:J195"/>
    <mergeCell ref="G197:J197"/>
    <mergeCell ref="G199:J199"/>
    <mergeCell ref="G250:K277"/>
    <mergeCell ref="F223:G223"/>
    <mergeCell ref="F227:G227"/>
    <mergeCell ref="C204:N204"/>
    <mergeCell ref="C205:N205"/>
    <mergeCell ref="C203:N203"/>
    <mergeCell ref="M250:P277"/>
    <mergeCell ref="J230:K230"/>
    <mergeCell ref="N230:O230"/>
    <mergeCell ref="B236:D236"/>
    <mergeCell ref="B237:D237"/>
    <mergeCell ref="B233:D233"/>
    <mergeCell ref="B235:D235"/>
    <mergeCell ref="B234:D234"/>
    <mergeCell ref="B240:C241"/>
    <mergeCell ref="B242:D242"/>
    <mergeCell ref="B245:O245"/>
    <mergeCell ref="F230:G230"/>
    <mergeCell ref="A217:P217"/>
    <mergeCell ref="A218:P218"/>
    <mergeCell ref="G220:M220"/>
    <mergeCell ref="B243:D243"/>
    <mergeCell ref="B239:D239"/>
    <mergeCell ref="D225:E225"/>
    <mergeCell ref="F225:G225"/>
    <mergeCell ref="I225:J225"/>
    <mergeCell ref="L225:M225"/>
    <mergeCell ref="I223:J223"/>
    <mergeCell ref="I222:J222"/>
    <mergeCell ref="F222:G222"/>
    <mergeCell ref="L223:M223"/>
    <mergeCell ref="L222:M222"/>
    <mergeCell ref="B185:G185"/>
    <mergeCell ref="B186:G186"/>
    <mergeCell ref="H186:I186"/>
    <mergeCell ref="B173:G173"/>
    <mergeCell ref="B182:G182"/>
    <mergeCell ref="H182:I182"/>
    <mergeCell ref="B183:G183"/>
    <mergeCell ref="B136:H136"/>
    <mergeCell ref="B137:H137"/>
    <mergeCell ref="B165:G165"/>
    <mergeCell ref="B167:G167"/>
    <mergeCell ref="B176:I176"/>
    <mergeCell ref="B172:G172"/>
    <mergeCell ref="B169:G169"/>
    <mergeCell ref="B160:P160"/>
    <mergeCell ref="H171:I171"/>
    <mergeCell ref="H165:I165"/>
    <mergeCell ref="B171:G171"/>
    <mergeCell ref="J171:O171"/>
    <mergeCell ref="J164:O164"/>
    <mergeCell ref="J165:O165"/>
    <mergeCell ref="J166:O166"/>
    <mergeCell ref="J167:O167"/>
    <mergeCell ref="B180:G180"/>
    <mergeCell ref="G278:K307"/>
    <mergeCell ref="M278:P307"/>
    <mergeCell ref="A248:P249"/>
    <mergeCell ref="A250:E277"/>
    <mergeCell ref="A278:E307"/>
    <mergeCell ref="I227:J227"/>
    <mergeCell ref="L227:M227"/>
    <mergeCell ref="D227:E227"/>
    <mergeCell ref="H173:I173"/>
    <mergeCell ref="J173:K173"/>
    <mergeCell ref="N195:O195"/>
    <mergeCell ref="N197:O197"/>
    <mergeCell ref="N199:O199"/>
    <mergeCell ref="J187:K187"/>
    <mergeCell ref="J178:O178"/>
    <mergeCell ref="J185:O185"/>
    <mergeCell ref="J180:O180"/>
    <mergeCell ref="J181:O181"/>
    <mergeCell ref="J179:O179"/>
    <mergeCell ref="B179:G179"/>
    <mergeCell ref="H183:I183"/>
    <mergeCell ref="J182:K182"/>
    <mergeCell ref="J186:O186"/>
    <mergeCell ref="B238:D238"/>
    <mergeCell ref="C132:H132"/>
    <mergeCell ref="C133:H133"/>
    <mergeCell ref="H169:I169"/>
    <mergeCell ref="I133:J133"/>
    <mergeCell ref="I136:J136"/>
    <mergeCell ref="I137:J137"/>
    <mergeCell ref="I139:J139"/>
    <mergeCell ref="C81:D81"/>
    <mergeCell ref="H120:I120"/>
    <mergeCell ref="H117:I117"/>
    <mergeCell ref="H118:I118"/>
    <mergeCell ref="B106:D106"/>
    <mergeCell ref="B164:G164"/>
    <mergeCell ref="J162:N162"/>
    <mergeCell ref="B162:I162"/>
    <mergeCell ref="B161:P161"/>
    <mergeCell ref="K139:P140"/>
    <mergeCell ref="B159:O159"/>
    <mergeCell ref="B95:G95"/>
    <mergeCell ref="J94:K94"/>
    <mergeCell ref="B20:G20"/>
    <mergeCell ref="B91:P91"/>
    <mergeCell ref="B97:G97"/>
    <mergeCell ref="B99:G99"/>
    <mergeCell ref="H98:I98"/>
    <mergeCell ref="H94:I94"/>
    <mergeCell ref="J117:O118"/>
    <mergeCell ref="B34:G34"/>
    <mergeCell ref="B35:G35"/>
    <mergeCell ref="B36:G36"/>
    <mergeCell ref="H99:I99"/>
    <mergeCell ref="B47:G47"/>
    <mergeCell ref="B51:P51"/>
    <mergeCell ref="H41:I41"/>
    <mergeCell ref="B42:I42"/>
    <mergeCell ref="C71:D71"/>
    <mergeCell ref="B33:P33"/>
    <mergeCell ref="B44:I44"/>
    <mergeCell ref="B40:G40"/>
    <mergeCell ref="B41:G41"/>
    <mergeCell ref="H35:I35"/>
    <mergeCell ref="C72:D72"/>
    <mergeCell ref="B50:O50"/>
    <mergeCell ref="B59:C60"/>
    <mergeCell ref="B3:P3"/>
    <mergeCell ref="J7:O7"/>
    <mergeCell ref="B7:I7"/>
    <mergeCell ref="B6:P6"/>
    <mergeCell ref="H64:I64"/>
    <mergeCell ref="B32:P32"/>
    <mergeCell ref="B4:D4"/>
    <mergeCell ref="B19:I19"/>
    <mergeCell ref="B63:G63"/>
    <mergeCell ref="J29:K29"/>
    <mergeCell ref="H63:I63"/>
    <mergeCell ref="B17:O17"/>
    <mergeCell ref="B11:O11"/>
    <mergeCell ref="H47:I47"/>
    <mergeCell ref="J12:K12"/>
    <mergeCell ref="B13:P13"/>
    <mergeCell ref="J14:K14"/>
    <mergeCell ref="B5:D5"/>
    <mergeCell ref="E4:O4"/>
    <mergeCell ref="B38:G38"/>
    <mergeCell ref="B39:G39"/>
    <mergeCell ref="E5:O5"/>
    <mergeCell ref="B43:G43"/>
    <mergeCell ref="H39:I39"/>
    <mergeCell ref="C88:D88"/>
    <mergeCell ref="C85:D85"/>
    <mergeCell ref="C86:D86"/>
    <mergeCell ref="C80:D80"/>
    <mergeCell ref="C83:D83"/>
    <mergeCell ref="C82:D82"/>
    <mergeCell ref="B85:B89"/>
    <mergeCell ref="J92:O93"/>
    <mergeCell ref="B84:D84"/>
    <mergeCell ref="H92:I92"/>
    <mergeCell ref="B92:G92"/>
    <mergeCell ref="C87:D87"/>
    <mergeCell ref="J43:O47"/>
    <mergeCell ref="C79:D79"/>
    <mergeCell ref="J64:O64"/>
    <mergeCell ref="B56:D56"/>
    <mergeCell ref="C73:D73"/>
    <mergeCell ref="C74:D74"/>
    <mergeCell ref="C75:D75"/>
    <mergeCell ref="C68:D68"/>
    <mergeCell ref="C69:D69"/>
    <mergeCell ref="B45:G45"/>
    <mergeCell ref="H45:I45"/>
    <mergeCell ref="B49:G49"/>
    <mergeCell ref="H49:I49"/>
    <mergeCell ref="C67:D67"/>
    <mergeCell ref="B65:O65"/>
    <mergeCell ref="B67:B77"/>
    <mergeCell ref="B78:D78"/>
    <mergeCell ref="C70:D70"/>
    <mergeCell ref="C76:D76"/>
    <mergeCell ref="C77:D77"/>
    <mergeCell ref="B10:I10"/>
    <mergeCell ref="J38:O42"/>
    <mergeCell ref="B12:H12"/>
    <mergeCell ref="L31:O31"/>
    <mergeCell ref="B31:H31"/>
    <mergeCell ref="J24:O24"/>
    <mergeCell ref="J16:O16"/>
    <mergeCell ref="B16:I16"/>
    <mergeCell ref="B18:G18"/>
    <mergeCell ref="H36:I36"/>
    <mergeCell ref="H38:I38"/>
    <mergeCell ref="J20:O20"/>
    <mergeCell ref="B22:G22"/>
    <mergeCell ref="J10:O10"/>
    <mergeCell ref="C23:H23"/>
    <mergeCell ref="B28:P28"/>
    <mergeCell ref="B29:G29"/>
    <mergeCell ref="J31:K31"/>
    <mergeCell ref="C24:G24"/>
    <mergeCell ref="J22:K22"/>
    <mergeCell ref="L14:O14"/>
    <mergeCell ref="L18:O18"/>
    <mergeCell ref="H34:I34"/>
    <mergeCell ref="H20:I20"/>
    <mergeCell ref="B1:P1"/>
    <mergeCell ref="B2:P2"/>
    <mergeCell ref="E104:F104"/>
    <mergeCell ref="E105:F105"/>
    <mergeCell ref="E106:F106"/>
    <mergeCell ref="E103:F103"/>
    <mergeCell ref="G103:H103"/>
    <mergeCell ref="G104:H104"/>
    <mergeCell ref="G105:H105"/>
    <mergeCell ref="G106:H106"/>
    <mergeCell ref="E102:H102"/>
    <mergeCell ref="J106:K106"/>
    <mergeCell ref="L106:M106"/>
    <mergeCell ref="J103:K103"/>
    <mergeCell ref="J104:K104"/>
    <mergeCell ref="J105:K105"/>
    <mergeCell ref="B9:P9"/>
    <mergeCell ref="B15:O15"/>
    <mergeCell ref="H43:I43"/>
    <mergeCell ref="B8:P8"/>
    <mergeCell ref="H40:I40"/>
    <mergeCell ref="B79:B83"/>
    <mergeCell ref="B14:G14"/>
    <mergeCell ref="J18:K18"/>
    <mergeCell ref="B191:P191"/>
    <mergeCell ref="B129:G129"/>
    <mergeCell ref="H95:I95"/>
    <mergeCell ref="B96:G96"/>
    <mergeCell ref="H121:I121"/>
    <mergeCell ref="B120:G120"/>
    <mergeCell ref="B117:G117"/>
    <mergeCell ref="B118:G118"/>
    <mergeCell ref="J120:O121"/>
    <mergeCell ref="B119:G119"/>
    <mergeCell ref="J116:O116"/>
    <mergeCell ref="B116:G116"/>
    <mergeCell ref="H97:I97"/>
    <mergeCell ref="B109:P109"/>
    <mergeCell ref="B128:P128"/>
    <mergeCell ref="H116:I116"/>
    <mergeCell ref="H119:I119"/>
    <mergeCell ref="H180:I180"/>
    <mergeCell ref="B181:G181"/>
    <mergeCell ref="H181:I181"/>
    <mergeCell ref="B163:O163"/>
    <mergeCell ref="H168:I168"/>
    <mergeCell ref="I131:J131"/>
    <mergeCell ref="K135:O135"/>
    <mergeCell ref="H166:I166"/>
    <mergeCell ref="K151:O157"/>
    <mergeCell ref="B142:O149"/>
    <mergeCell ref="J174:P174"/>
    <mergeCell ref="L158:O158"/>
    <mergeCell ref="H179:I179"/>
    <mergeCell ref="J176:N176"/>
    <mergeCell ref="H172:I172"/>
    <mergeCell ref="B168:G168"/>
    <mergeCell ref="B177:O177"/>
    <mergeCell ref="C89:D89"/>
    <mergeCell ref="B105:D105"/>
    <mergeCell ref="B104:D104"/>
    <mergeCell ref="L104:M104"/>
    <mergeCell ref="B98:G98"/>
    <mergeCell ref="I129:J129"/>
    <mergeCell ref="L103:M103"/>
    <mergeCell ref="B121:G121"/>
    <mergeCell ref="B94:G94"/>
    <mergeCell ref="H93:I93"/>
    <mergeCell ref="B90:O90"/>
    <mergeCell ref="B93:G93"/>
    <mergeCell ref="F194:I194"/>
    <mergeCell ref="J194:M194"/>
    <mergeCell ref="B112:O112"/>
    <mergeCell ref="B107:P107"/>
    <mergeCell ref="B103:D103"/>
    <mergeCell ref="L105:M105"/>
    <mergeCell ref="J102:M102"/>
    <mergeCell ref="J96:P99"/>
    <mergeCell ref="H122:O123"/>
    <mergeCell ref="J168:K168"/>
    <mergeCell ref="J172:P172"/>
    <mergeCell ref="B166:G166"/>
    <mergeCell ref="H167:I167"/>
    <mergeCell ref="B131:G131"/>
    <mergeCell ref="B139:G139"/>
    <mergeCell ref="B192:P192"/>
    <mergeCell ref="H96:I96"/>
    <mergeCell ref="B187:G187"/>
    <mergeCell ref="H178:I178"/>
    <mergeCell ref="B141:I141"/>
    <mergeCell ref="B178:G178"/>
    <mergeCell ref="H187:I187"/>
    <mergeCell ref="H185:I185"/>
    <mergeCell ref="H164:I164"/>
  </mergeCells>
  <dataValidations disablePrompts="1" count="7">
    <dataValidation type="decimal" operator="lessThanOrEqual" allowBlank="1" showInputMessage="1" showErrorMessage="1" sqref="H97:I97">
      <formula1>H96</formula1>
    </dataValidation>
    <dataValidation errorStyle="information" allowBlank="1" showInputMessage="1" showErrorMessage="1" error="Se selecionar Sim deve preencher os campos seguintes" sqref="H20 H34:H41 H63:H64 H43:H49"/>
    <dataValidation operator="lessThanOrEqual" allowBlank="1" showInputMessage="1" showErrorMessage="1" sqref="H99:I99"/>
    <dataValidation type="decimal" operator="lessThanOrEqual" allowBlank="1" showInputMessage="1" showErrorMessage="1" sqref="H95">
      <formula1>H99</formula1>
    </dataValidation>
    <dataValidation type="decimal" operator="lessThanOrEqual" allowBlank="1" showInputMessage="1" showErrorMessage="1" sqref="H100">
      <formula1>H95</formula1>
    </dataValidation>
    <dataValidation type="list" allowBlank="1" showInputMessage="1" showErrorMessage="1" sqref="H11">
      <formula1>$B$26:$B$27</formula1>
    </dataValidation>
    <dataValidation type="list" allowBlank="1" showInputMessage="1" showErrorMessage="1" error="Campo não editável. Escolher uma opção da lista." sqref="H28:I28 J25 H32:I32">
      <formula1>$B$59:$B$67</formula1>
    </dataValidation>
  </dataValidations>
  <pageMargins left="0.74803149606299213" right="0.70866141732283472" top="1.1811023622047245" bottom="0.39370078740157483" header="0.55118110236220474" footer="0.15748031496062992"/>
  <pageSetup paperSize="9" orientation="landscape" r:id="rId1"/>
  <headerFooter>
    <oddHeader>&amp;L&amp;"Arial,Negrito"&amp;7&amp;K27437BDireção Municipal de Desenvolvimento Urbano
&amp;"Arial,Normal"Praça do General Humberto Delgado
4049-001 Porto&amp;R&amp;G</oddHeader>
    <oddFooter>&amp;L&amp;"Arial,Normal"&amp;6&amp;K27437BC03-03-IMP-214 Rev. 16&amp;R&amp;"Arial,Normal"&amp;6&amp;K27437BPágina &amp;P de &amp;N</oddFooter>
  </headerFooter>
  <rowBreaks count="9" manualBreakCount="9">
    <brk id="32" max="16383" man="1"/>
    <brk id="65" max="16383" man="1"/>
    <brk id="90" max="15" man="1"/>
    <brk id="126" max="16383" man="1"/>
    <brk id="158" max="16383" man="1"/>
    <brk id="190" max="16383" man="1"/>
    <brk id="215" max="16383" man="1"/>
    <brk id="247" max="16383" man="1"/>
    <brk id="276" max="1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error="Campo não editável. Escolher uma opção da lista.">
          <x14:formula1>
            <xm:f>Folha1!$B$26:$B$27</xm:f>
          </x14:formula1>
          <xm:sqref>I131:J131 J18:K18 J12:K12 J14:K14 J22:K22</xm:sqref>
        </x14:dataValidation>
        <x14:dataValidation type="list" allowBlank="1" showInputMessage="1" showErrorMessage="1">
          <x14:formula1>
            <xm:f>Folha1!$B$26:$B$27</xm:f>
          </x14:formula1>
          <xm:sqref>H13</xm:sqref>
        </x14:dataValidation>
        <x14:dataValidation type="list" allowBlank="1" showInputMessage="1" showErrorMessage="1" error="Campo não editável. Escolher uma opção da lista.">
          <x14:formula1>
            <xm:f>Folha1!$B$20:$B$22</xm:f>
          </x14:formula1>
          <xm:sqref>J16:O16</xm:sqref>
        </x14:dataValidation>
        <x14:dataValidation type="list" allowBlank="1" showInputMessage="1" showErrorMessage="1">
          <x14:formula1>
            <xm:f>Folha1!$B$41:$B$55</xm:f>
          </x14:formula1>
          <xm:sqref>J161:L161</xm:sqref>
        </x14:dataValidation>
        <x14:dataValidation type="list" allowBlank="1" showInputMessage="1" showErrorMessage="1" error="Campo não editável. Escolher uma opção da lista._x000a_">
          <x14:formula1>
            <xm:f>Folha1!$B$3:$B$8</xm:f>
          </x14:formula1>
          <xm:sqref>J7:O7</xm:sqref>
        </x14:dataValidation>
        <x14:dataValidation type="list" allowBlank="1" showInputMessage="1" showErrorMessage="1" error="Campo não editável. Escolher uma opção da lista.">
          <x14:formula1>
            <xm:f>Folha1!$B$30:$B$32</xm:f>
          </x14:formula1>
          <xm:sqref>J20:O20</xm:sqref>
        </x14:dataValidation>
        <x14:dataValidation type="list" allowBlank="1" showInputMessage="1" showErrorMessage="1" error="Campo não editável. Escolher uma opção da lista.">
          <x14:formula1>
            <xm:f>Folha1!$B$41:$B$55</xm:f>
          </x14:formula1>
          <xm:sqref>J10:O10 J162:N162 J176:N176</xm:sqref>
        </x14:dataValidation>
        <x14:dataValidation type="list" allowBlank="1" showInputMessage="1" showErrorMessage="1" error="Campo não editável. Escolher uma opção da lista.">
          <x14:formula1>
            <xm:f>Folha1!$B$57:$B$66</xm:f>
          </x14:formula1>
          <xm:sqref>H63:I64 J24:O24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6"/>
  <sheetViews>
    <sheetView topLeftCell="A21" workbookViewId="0">
      <selection activeCell="B8" sqref="B8"/>
    </sheetView>
  </sheetViews>
  <sheetFormatPr defaultRowHeight="15" x14ac:dyDescent="0.25"/>
  <cols>
    <col min="2" max="2" width="28.7109375" bestFit="1" customWidth="1"/>
  </cols>
  <sheetData>
    <row r="2" spans="2:2" x14ac:dyDescent="0.25">
      <c r="B2" s="2" t="s">
        <v>6</v>
      </c>
    </row>
    <row r="3" spans="2:2" x14ac:dyDescent="0.25">
      <c r="B3" s="1" t="s">
        <v>34</v>
      </c>
    </row>
    <row r="4" spans="2:2" x14ac:dyDescent="0.25">
      <c r="B4" s="1" t="s">
        <v>35</v>
      </c>
    </row>
    <row r="5" spans="2:2" x14ac:dyDescent="0.25">
      <c r="B5" s="1" t="s">
        <v>36</v>
      </c>
    </row>
    <row r="6" spans="2:2" x14ac:dyDescent="0.25">
      <c r="B6" s="1" t="s">
        <v>37</v>
      </c>
    </row>
    <row r="7" spans="2:2" x14ac:dyDescent="0.25">
      <c r="B7" s="1" t="s">
        <v>197</v>
      </c>
    </row>
    <row r="8" spans="2:2" x14ac:dyDescent="0.25">
      <c r="B8" s="1" t="s">
        <v>38</v>
      </c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3" spans="2:2" x14ac:dyDescent="0.25">
      <c r="B13" s="2"/>
    </row>
    <row r="17" spans="2:2" x14ac:dyDescent="0.25">
      <c r="B17">
        <v>150</v>
      </c>
    </row>
    <row r="19" spans="2:2" x14ac:dyDescent="0.25">
      <c r="B19" s="2" t="s">
        <v>6</v>
      </c>
    </row>
    <row r="20" spans="2:2" x14ac:dyDescent="0.25">
      <c r="B20" s="3" t="s">
        <v>3</v>
      </c>
    </row>
    <row r="21" spans="2:2" x14ac:dyDescent="0.25">
      <c r="B21" s="3" t="s">
        <v>4</v>
      </c>
    </row>
    <row r="22" spans="2:2" x14ac:dyDescent="0.25">
      <c r="B22" s="3" t="s">
        <v>5</v>
      </c>
    </row>
    <row r="25" spans="2:2" x14ac:dyDescent="0.25">
      <c r="B25" s="2" t="s">
        <v>6</v>
      </c>
    </row>
    <row r="26" spans="2:2" x14ac:dyDescent="0.25">
      <c r="B26" t="s">
        <v>8</v>
      </c>
    </row>
    <row r="27" spans="2:2" x14ac:dyDescent="0.25">
      <c r="B27" t="s">
        <v>2</v>
      </c>
    </row>
    <row r="29" spans="2:2" x14ac:dyDescent="0.25">
      <c r="B29" s="2" t="s">
        <v>6</v>
      </c>
    </row>
    <row r="30" spans="2:2" x14ac:dyDescent="0.25">
      <c r="B30" t="s">
        <v>2</v>
      </c>
    </row>
    <row r="31" spans="2:2" x14ac:dyDescent="0.25">
      <c r="B31" t="s">
        <v>9</v>
      </c>
    </row>
    <row r="32" spans="2:2" x14ac:dyDescent="0.25">
      <c r="B32" t="s">
        <v>10</v>
      </c>
    </row>
    <row r="35" spans="2:2" x14ac:dyDescent="0.25">
      <c r="B35" s="2"/>
    </row>
    <row r="40" spans="2:2" x14ac:dyDescent="0.25">
      <c r="B40" s="2" t="s">
        <v>6</v>
      </c>
    </row>
    <row r="41" spans="2:2" x14ac:dyDescent="0.25">
      <c r="B41" t="s">
        <v>11</v>
      </c>
    </row>
    <row r="42" spans="2:2" x14ac:dyDescent="0.25">
      <c r="B42" t="s">
        <v>12</v>
      </c>
    </row>
    <row r="43" spans="2:2" x14ac:dyDescent="0.25">
      <c r="B43" t="s">
        <v>13</v>
      </c>
    </row>
    <row r="44" spans="2:2" x14ac:dyDescent="0.25">
      <c r="B44" t="s">
        <v>14</v>
      </c>
    </row>
    <row r="45" spans="2:2" x14ac:dyDescent="0.25">
      <c r="B45" t="s">
        <v>15</v>
      </c>
    </row>
    <row r="46" spans="2:2" x14ac:dyDescent="0.25">
      <c r="B46" t="s">
        <v>16</v>
      </c>
    </row>
    <row r="47" spans="2:2" x14ac:dyDescent="0.25">
      <c r="B47" t="s">
        <v>17</v>
      </c>
    </row>
    <row r="48" spans="2:2" x14ac:dyDescent="0.25">
      <c r="B48" t="s">
        <v>18</v>
      </c>
    </row>
    <row r="49" spans="2:2" x14ac:dyDescent="0.25">
      <c r="B49" t="s">
        <v>19</v>
      </c>
    </row>
    <row r="50" spans="2:2" x14ac:dyDescent="0.25">
      <c r="B50" t="s">
        <v>20</v>
      </c>
    </row>
    <row r="51" spans="2:2" x14ac:dyDescent="0.25">
      <c r="B51" t="s">
        <v>21</v>
      </c>
    </row>
    <row r="52" spans="2:2" x14ac:dyDescent="0.25">
      <c r="B52" t="s">
        <v>22</v>
      </c>
    </row>
    <row r="53" spans="2:2" x14ac:dyDescent="0.25">
      <c r="B53" t="s">
        <v>23</v>
      </c>
    </row>
    <row r="54" spans="2:2" x14ac:dyDescent="0.25">
      <c r="B54" t="s">
        <v>24</v>
      </c>
    </row>
    <row r="55" spans="2:2" x14ac:dyDescent="0.25">
      <c r="B55" t="s">
        <v>25</v>
      </c>
    </row>
    <row r="57" spans="2:2" x14ac:dyDescent="0.25">
      <c r="B57" t="s">
        <v>60</v>
      </c>
    </row>
    <row r="58" spans="2:2" x14ac:dyDescent="0.25">
      <c r="B58" t="s">
        <v>61</v>
      </c>
    </row>
    <row r="59" spans="2:2" x14ac:dyDescent="0.25">
      <c r="B59" t="s">
        <v>62</v>
      </c>
    </row>
    <row r="60" spans="2:2" x14ac:dyDescent="0.25">
      <c r="B60" t="s">
        <v>63</v>
      </c>
    </row>
    <row r="61" spans="2:2" x14ac:dyDescent="0.25">
      <c r="B61" t="s">
        <v>64</v>
      </c>
    </row>
    <row r="62" spans="2:2" x14ac:dyDescent="0.25">
      <c r="B62" t="s">
        <v>65</v>
      </c>
    </row>
    <row r="63" spans="2:2" x14ac:dyDescent="0.25">
      <c r="B63" t="s">
        <v>66</v>
      </c>
    </row>
    <row r="64" spans="2:2" x14ac:dyDescent="0.25">
      <c r="B64" t="s">
        <v>67</v>
      </c>
    </row>
    <row r="65" spans="2:2" x14ac:dyDescent="0.25">
      <c r="B65" t="s">
        <v>68</v>
      </c>
    </row>
    <row r="66" spans="2:2" x14ac:dyDescent="0.25">
      <c r="B66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_MPImpressos" ma:contentTypeID="0x01010053785B41D442DB4BA16CF6B3E29EB69900A19242FD1B135440B730D73A7147D4FC" ma:contentTypeVersion="19" ma:contentTypeDescription="" ma:contentTypeScope="" ma:versionID="2fcefde75c6ffa019e3439054d03760e">
  <xsd:schema xmlns:xsd="http://www.w3.org/2001/XMLSchema" xmlns:xs="http://www.w3.org/2001/XMLSchema" xmlns:p="http://schemas.microsoft.com/office/2006/metadata/properties" xmlns:ns2="02991b9d-b205-4cd0-b0e0-eecec9461626" xmlns:ns3="d2d47d6e-90b9-4a54-bf39-d72ba95ecf82" xmlns:ns4="1f7f81e8-4cc4-4e76-bf13-46cc33613a3c" xmlns:ns5="38f2933b-4f2e-4e67-aac6-f2cbfba79120" targetNamespace="http://schemas.microsoft.com/office/2006/metadata/properties" ma:root="true" ma:fieldsID="3afab6e83d5d3e909fb8fa63ca9c9c77" ns2:_="" ns3:_="" ns4:_="" ns5:_="">
    <xsd:import namespace="02991b9d-b205-4cd0-b0e0-eecec9461626"/>
    <xsd:import namespace="d2d47d6e-90b9-4a54-bf39-d72ba95ecf82"/>
    <xsd:import namespace="1f7f81e8-4cc4-4e76-bf13-46cc33613a3c"/>
    <xsd:import namespace="38f2933b-4f2e-4e67-aac6-f2cbfba79120"/>
    <xsd:element name="properties">
      <xsd:complexType>
        <xsd:sequence>
          <xsd:element name="documentManagement">
            <xsd:complexType>
              <xsd:all>
                <xsd:element ref="ns2:Processo"/>
                <xsd:element ref="ns2:OutrosProcessos" minOccurs="0"/>
                <xsd:element ref="ns3:Numero" minOccurs="0"/>
                <xsd:element ref="ns3:UnidadeOrganica" minOccurs="0"/>
                <xsd:element ref="ns3:OutrasUnidadesOrganicas" minOccurs="0"/>
                <xsd:element ref="ns3:EstadoDoc" minOccurs="0"/>
                <xsd:element ref="ns3:AutorOriginal" minOccurs="0"/>
                <xsd:element ref="ns3:DataOriginal" minOccurs="0"/>
                <xsd:element ref="ns3:NivelSeguranca" minOccurs="0"/>
                <xsd:element ref="ns3:ArquivoFisico" minOccurs="0"/>
                <xsd:element ref="ns3:Revisao"/>
                <xsd:element ref="ns4:Comentários_x0020_Versão"/>
                <xsd:element ref="ns3:PeriodoRevisao" minOccurs="0"/>
                <xsd:element ref="ns3:EmissorAutor" minOccurs="0"/>
                <xsd:element ref="ns3:ValidadoPor" minOccurs="0"/>
                <xsd:element ref="ns3:DataValidacao" minOccurs="0"/>
                <xsd:element ref="ns3:AprovadoPor" minOccurs="0"/>
                <xsd:element ref="ns3:DataAprovacao" minOccurs="0"/>
                <xsd:element ref="ns3:EstadoAprovacao" minOccurs="0"/>
                <xsd:element ref="ns3:DataUltimaRevisao" minOccurs="0"/>
                <xsd:element ref="ns3:Metadados" minOccurs="0"/>
                <xsd:element ref="ns5:Documento_x0020_Obsoleto" minOccurs="0"/>
                <xsd:element ref="ns4:ProcessoStr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91b9d-b205-4cd0-b0e0-eecec9461626" elementFormDefault="qualified">
    <xsd:import namespace="http://schemas.microsoft.com/office/2006/documentManagement/types"/>
    <xsd:import namespace="http://schemas.microsoft.com/office/infopath/2007/PartnerControls"/>
    <xsd:element name="Processo" ma:index="2" ma:displayName="Processo" ma:list="990c67f4-d7fb-4877-a453-c186e97b8ca5" ma:internalName="Processo" ma:showField="Title" ma:web="11d4e8a6-fa5f-4b1f-8c1d-96e0cf723f27">
      <xsd:simpleType>
        <xsd:restriction base="dms:Lookup"/>
      </xsd:simpleType>
    </xsd:element>
    <xsd:element name="OutrosProcessos" ma:index="3" nillable="true" ma:displayName="Outros Processos" ma:hidden="true" ma:list="{990C67F4-D7FB-4877-A453-C186E97B8CA5}" ma:internalName="OutrosProcessos" ma:readOnly="false" ma:showField="Title" ma:web="{11d4e8a6-fa5f-4b1f-8c1d-96e0cf723f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47d6e-90b9-4a54-bf39-d72ba95ecf82" elementFormDefault="qualified">
    <xsd:import namespace="http://schemas.microsoft.com/office/2006/documentManagement/types"/>
    <xsd:import namespace="http://schemas.microsoft.com/office/infopath/2007/PartnerControls"/>
    <xsd:element name="Numero" ma:index="4" nillable="true" ma:displayName="Número" ma:internalName="Numero">
      <xsd:simpleType>
        <xsd:restriction base="dms:Text">
          <xsd:maxLength value="255"/>
        </xsd:restriction>
      </xsd:simpleType>
    </xsd:element>
    <xsd:element name="UnidadeOrganica" ma:index="5" nillable="true" ma:displayName="Unidade Orgânica" ma:list="{b974d24d-c557-4407-aefb-1876cae93095}" ma:internalName="UnidadeOrganica" ma:showField="Title" ma:web="1f7f81e8-4cc4-4e76-bf13-46cc33613a3c">
      <xsd:simpleType>
        <xsd:restriction base="dms:Lookup"/>
      </xsd:simpleType>
    </xsd:element>
    <xsd:element name="OutrasUnidadesOrganicas" ma:index="6" nillable="true" ma:displayName="Outras Unidades Orgânicas" ma:hidden="true" ma:list="{b974d24d-c557-4407-aefb-1876cae93095}" ma:internalName="OutrasUnidadesOrganicas" ma:readOnly="false" ma:showField="Title" ma:web="1f7f81e8-4cc4-4e76-bf13-46cc33613a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stadoDoc" ma:index="7" nillable="true" ma:displayName="Estado Doc." ma:default="Ativo" ma:format="Dropdown" ma:internalName="EstadoDoc">
      <xsd:simpleType>
        <xsd:restriction base="dms:Choice">
          <xsd:enumeration value="Ativo"/>
          <xsd:enumeration value="Obsoleto"/>
          <xsd:enumeration value="Rascunho"/>
        </xsd:restriction>
      </xsd:simpleType>
    </xsd:element>
    <xsd:element name="AutorOriginal" ma:index="8" nillable="true" ma:displayName="Autor Original" ma:hidden="true" ma:list="UserInfo" ma:SharePointGroup="0" ma:internalName="AutorOriginal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Original" ma:index="9" nillable="true" ma:displayName="Data Original" ma:format="DateOnly" ma:hidden="true" ma:internalName="DataOriginal" ma:readOnly="false">
      <xsd:simpleType>
        <xsd:restriction base="dms:DateTime"/>
      </xsd:simpleType>
    </xsd:element>
    <xsd:element name="NivelSeguranca" ma:index="10" nillable="true" ma:displayName="Nível de Seguranca" ma:format="Dropdown" ma:hidden="true" ma:internalName="NivelSeguranca" ma:readOnly="false">
      <xsd:simpleType>
        <xsd:restriction base="dms:Choice">
          <xsd:enumeration value="Nivel 1"/>
        </xsd:restriction>
      </xsd:simpleType>
    </xsd:element>
    <xsd:element name="ArquivoFisico" ma:index="11" nillable="true" ma:displayName="Arquivo Físico" ma:hidden="true" ma:internalName="ArquivoFisico" ma:readOnly="false">
      <xsd:simpleType>
        <xsd:restriction base="dms:Text">
          <xsd:maxLength value="255"/>
        </xsd:restriction>
      </xsd:simpleType>
    </xsd:element>
    <xsd:element name="Revisao" ma:index="12" ma:displayName="Revisão Nº" ma:internalName="Revisao" ma:readOnly="false" ma:percentage="FALSE">
      <xsd:simpleType>
        <xsd:restriction base="dms:Number"/>
      </xsd:simpleType>
    </xsd:element>
    <xsd:element name="PeriodoRevisao" ma:index="14" nillable="true" ma:displayName="Periodo Revisão" ma:hidden="true" ma:internalName="PeriodoRevisao" ma:readOnly="false" ma:percentage="FALSE">
      <xsd:simpleType>
        <xsd:restriction base="dms:Number"/>
      </xsd:simpleType>
    </xsd:element>
    <xsd:element name="EmissorAutor" ma:index="15" nillable="true" ma:displayName="Emissor / Autor" ma:hidden="true" ma:list="UserInfo" ma:SearchPeopleOnly="false" ma:SharePointGroup="0" ma:internalName="EmissorA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alidadoPor" ma:index="16" nillable="true" ma:displayName="Validado Por" ma:hidden="true" ma:list="UserInfo" ma:SharePointGroup="0" ma:internalName="ValidadoP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Validacao" ma:index="17" nillable="true" ma:displayName="Data Validação" ma:format="DateOnly" ma:hidden="true" ma:internalName="DataValidacao" ma:readOnly="false">
      <xsd:simpleType>
        <xsd:restriction base="dms:DateTime"/>
      </xsd:simpleType>
    </xsd:element>
    <xsd:element name="AprovadoPor" ma:index="18" nillable="true" ma:displayName="Aprovado Por" ma:list="UserInfo" ma:SharePointGroup="0" ma:internalName="AprovadoP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Aprovacao" ma:index="19" nillable="true" ma:displayName="Data Aprovação" ma:format="DateOnly" ma:internalName="DataAprovacao">
      <xsd:simpleType>
        <xsd:restriction base="dms:DateTime"/>
      </xsd:simpleType>
    </xsd:element>
    <xsd:element name="EstadoAprovacao" ma:index="20" nillable="true" ma:displayName="Estado Aprovação E.Qualidade" ma:default="Aprovado" ma:format="Dropdown" ma:hidden="true" ma:internalName="EstadoAprovacao" ma:readOnly="false">
      <xsd:simpleType>
        <xsd:restriction base="dms:Choice">
          <xsd:enumeration value="Rascunho"/>
          <xsd:enumeration value="Validado"/>
          <xsd:enumeration value="Aprovado"/>
        </xsd:restriction>
      </xsd:simpleType>
    </xsd:element>
    <xsd:element name="DataUltimaRevisao" ma:index="21" nillable="true" ma:displayName="Data Última Revisão" ma:format="DateOnly" ma:hidden="true" ma:internalName="DataUltimaRevisao" ma:readOnly="false">
      <xsd:simpleType>
        <xsd:restriction base="dms:DateTime"/>
      </xsd:simpleType>
    </xsd:element>
    <xsd:element name="Metadados" ma:index="22" nillable="true" ma:displayName="Metadados" ma:hidden="true" ma:internalName="Metadado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f81e8-4cc4-4e76-bf13-46cc33613a3c" elementFormDefault="qualified">
    <xsd:import namespace="http://schemas.microsoft.com/office/2006/documentManagement/types"/>
    <xsd:import namespace="http://schemas.microsoft.com/office/infopath/2007/PartnerControls"/>
    <xsd:element name="Comentários_x0020_Versão" ma:index="13" ma:displayName="Comentários Versão" ma:internalName="Coment_x00e1_rios_x0020_Vers_x00e3_o">
      <xsd:simpleType>
        <xsd:restriction base="dms:Note">
          <xsd:maxLength value="255"/>
        </xsd:restriction>
      </xsd:simpleType>
    </xsd:element>
    <xsd:element name="ProcessoString" ma:index="30" nillable="true" ma:displayName="ProcessoString" ma:internalName="ProcessoStrin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2933b-4f2e-4e67-aac6-f2cbfba79120" elementFormDefault="qualified">
    <xsd:import namespace="http://schemas.microsoft.com/office/2006/documentManagement/types"/>
    <xsd:import namespace="http://schemas.microsoft.com/office/infopath/2007/PartnerControls"/>
    <xsd:element name="Documento_x0020_Obsoleto" ma:index="23" nillable="true" ma:displayName="Documento Obsoleto" ma:list="{AB206A11-6D34-478B-9E64-92AAEF001029}" ma:internalName="Documento_x0020_Obsolet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rOriginal xmlns="d2d47d6e-90b9-4a54-bf39-d72ba95ecf82">
      <UserInfo>
        <DisplayName/>
        <AccountId xsi:nil="true"/>
        <AccountType/>
      </UserInfo>
    </AutorOriginal>
    <ProcessoString xmlns="1f7f81e8-4cc4-4e76-bf13-46cc33613a3c">Gestão Urbanística</ProcessoString>
    <PeriodoRevisao xmlns="d2d47d6e-90b9-4a54-bf39-d72ba95ecf82" xsi:nil="true"/>
    <NivelSeguranca xmlns="d2d47d6e-90b9-4a54-bf39-d72ba95ecf82" xsi:nil="true"/>
    <EmissorAutor xmlns="d2d47d6e-90b9-4a54-bf39-d72ba95ecf82">
      <UserInfo>
        <DisplayName/>
        <AccountId xsi:nil="true"/>
        <AccountType/>
      </UserInfo>
    </EmissorAutor>
    <DataOriginal xmlns="d2d47d6e-90b9-4a54-bf39-d72ba95ecf82" xsi:nil="true"/>
    <UnidadeOrganica xmlns="d2d47d6e-90b9-4a54-bf39-d72ba95ecf82">485</UnidadeOrganica>
    <AprovadoPor xmlns="d2d47d6e-90b9-4a54-bf39-d72ba95ecf82">
      <UserInfo>
        <DisplayName>Lara Gabriela Caldas Salgado</DisplayName>
        <AccountId>167</AccountId>
        <AccountType/>
      </UserInfo>
    </AprovadoPor>
    <Processo xmlns="02991b9d-b205-4cd0-b0e0-eecec9461626">3</Processo>
    <OutrasUnidadesOrganicas xmlns="d2d47d6e-90b9-4a54-bf39-d72ba95ecf82"/>
    <EstadoAprovacao xmlns="d2d47d6e-90b9-4a54-bf39-d72ba95ecf82">Aprovado</EstadoAprovacao>
    <Revisao xmlns="d2d47d6e-90b9-4a54-bf39-d72ba95ecf82">16</Revisao>
    <Numero xmlns="d2d47d6e-90b9-4a54-bf39-d72ba95ecf82">C03-03-IMP-214</Numero>
    <ArquivoFisico xmlns="d2d47d6e-90b9-4a54-bf39-d72ba95ecf82" xsi:nil="true"/>
    <DataUltimaRevisao xmlns="d2d47d6e-90b9-4a54-bf39-d72ba95ecf82" xsi:nil="true"/>
    <Comentários_x0020_Versão xmlns="1f7f81e8-4cc4-4e76-bf13-46cc33613a3c">Atualização decorrente da verificação de documentos em resultado da alteração à macroestrutura publicada em janeiro</Comentários_x0020_Versão>
    <DataAprovacao xmlns="d2d47d6e-90b9-4a54-bf39-d72ba95ecf82">2026-01-23T00:00:00+00:00</DataAprovacao>
    <OutrosProcessos xmlns="02991b9d-b205-4cd0-b0e0-eecec9461626"/>
    <EstadoDoc xmlns="d2d47d6e-90b9-4a54-bf39-d72ba95ecf82">Ativo</EstadoDoc>
    <Documento_x0020_Obsoleto xmlns="38f2933b-4f2e-4e67-aac6-f2cbfba79120">315</Documento_x0020_Obsoleto>
    <Metadados xmlns="d2d47d6e-90b9-4a54-bf39-d72ba95ecf82" xsi:nil="true"/>
    <DataValidacao xmlns="d2d47d6e-90b9-4a54-bf39-d72ba95ecf82" xsi:nil="true"/>
    <ValidadoPor xmlns="d2d47d6e-90b9-4a54-bf39-d72ba95ecf82">
      <UserInfo>
        <DisplayName/>
        <AccountId xsi:nil="true"/>
        <AccountType/>
      </UserInfo>
    </ValidadoPor>
  </documentManagement>
</p:properties>
</file>

<file path=customXml/itemProps1.xml><?xml version="1.0" encoding="utf-8"?>
<ds:datastoreItem xmlns:ds="http://schemas.openxmlformats.org/officeDocument/2006/customXml" ds:itemID="{E014F8E0-F689-4978-A48C-6D1FC0803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991b9d-b205-4cd0-b0e0-eecec9461626"/>
    <ds:schemaRef ds:uri="d2d47d6e-90b9-4a54-bf39-d72ba95ecf82"/>
    <ds:schemaRef ds:uri="1f7f81e8-4cc4-4e76-bf13-46cc33613a3c"/>
    <ds:schemaRef ds:uri="38f2933b-4f2e-4e67-aac6-f2cbfba79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450B6-D397-43AE-886C-07CC5BB63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75BFC-8D30-4F99-A708-89685304B8C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f7f81e8-4cc4-4e76-bf13-46cc33613a3c"/>
    <ds:schemaRef ds:uri="02991b9d-b205-4cd0-b0e0-eecec9461626"/>
    <ds:schemaRef ds:uri="http://purl.org/dc/elements/1.1/"/>
    <ds:schemaRef ds:uri="http://schemas.microsoft.com/office/2006/metadata/properties"/>
    <ds:schemaRef ds:uri="38f2933b-4f2e-4e67-aac6-f2cbfba79120"/>
    <ds:schemaRef ds:uri="d2d47d6e-90b9-4a54-bf39-d72ba95ecf8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 QS</vt:lpstr>
      <vt:lpstr>Folha1</vt:lpstr>
      <vt:lpstr>' QS'!Área_de_Impressão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C03-03-Imp-214-Quadro Sinótico (Mapa-Medições) - Loteamento Urbanização</dc:title>
  <dc:creator>Lara Gabriela Caldas Salgado</dc:creator>
  <cp:lastModifiedBy>Paula Cristina Matos Loureiro Duarte</cp:lastModifiedBy>
  <cp:lastPrinted>2024-11-21T21:38:32Z</cp:lastPrinted>
  <dcterms:created xsi:type="dcterms:W3CDTF">2021-03-24T12:06:55Z</dcterms:created>
  <dcterms:modified xsi:type="dcterms:W3CDTF">2026-01-27T10:59:44Z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24400</vt:r8>
  </property>
  <property fmtid="{D5CDD505-2E9C-101B-9397-08002B2CF9AE}" pid="3" name="MetaInfo">
    <vt:lpwstr>AutorOriginal:SW|_x000d_
ValidadoPor:SW|_x000d_
vti_thumbnailexists:BW|false_x000d_
vti_parserversion:SR|15.0.0.4571_x000d_
_Category:EW|_x000d_
vti_pluggableparserversion:SR|15.0.0.4569_x000d_
vti_stickycachedpluggableparserprops:VX|Subject SPSDescription Processo AutorOriginal ValidadoPor</vt:lpwstr>
  </property>
  <property fmtid="{D5CDD505-2E9C-101B-9397-08002B2CF9AE}" pid="4" name="ContentTypeId">
    <vt:lpwstr>0x01010053785B41D442DB4BA16CF6B3E29EB69900A19242FD1B135440B730D73A7147D4FC</vt:lpwstr>
  </property>
</Properties>
</file>