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duarte\Desktop\"/>
    </mc:Choice>
  </mc:AlternateContent>
  <bookViews>
    <workbookView xWindow="-105" yWindow="-105" windowWidth="23250" windowHeight="12570"/>
  </bookViews>
  <sheets>
    <sheet name=" QS" sheetId="1" r:id="rId1"/>
    <sheet name="Folha1" sheetId="3" state="hidden" r:id="rId2"/>
  </sheets>
  <definedNames>
    <definedName name="_xlnm._FilterDatabase" localSheetId="0" hidden="1">' QS'!$D$7:$D$7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J185" i="1"/>
  <c r="J171" i="1"/>
  <c r="J172" i="1"/>
  <c r="J95" i="1" l="1"/>
  <c r="E87" i="1"/>
  <c r="N81" i="1"/>
  <c r="O54" i="1"/>
  <c r="H40" i="1"/>
  <c r="H36" i="1"/>
  <c r="J11" i="1"/>
  <c r="F87" i="1" l="1"/>
  <c r="G87" i="1"/>
  <c r="H87" i="1"/>
  <c r="I87" i="1"/>
  <c r="J87" i="1"/>
  <c r="K87" i="1"/>
  <c r="L87" i="1"/>
  <c r="M87" i="1"/>
  <c r="N87" i="1"/>
  <c r="F81" i="1"/>
  <c r="G81" i="1"/>
  <c r="H81" i="1"/>
  <c r="I81" i="1"/>
  <c r="J81" i="1"/>
  <c r="K81" i="1"/>
  <c r="L81" i="1"/>
  <c r="M81" i="1"/>
  <c r="E81" i="1"/>
  <c r="H207" i="1" l="1"/>
  <c r="I209" i="1" s="1"/>
  <c r="H206" i="1"/>
  <c r="H209" i="1" s="1"/>
  <c r="C216" i="1" l="1"/>
  <c r="C217" i="1"/>
  <c r="C218" i="1"/>
  <c r="B132" i="1"/>
  <c r="N132" i="1"/>
  <c r="K132" i="1"/>
  <c r="J191" i="1"/>
  <c r="J186" i="1"/>
  <c r="J173" i="1"/>
  <c r="J178" i="1"/>
  <c r="F123" i="1" l="1"/>
  <c r="F124" i="1"/>
  <c r="F125" i="1"/>
  <c r="G124" i="1"/>
  <c r="O92" i="1" l="1"/>
  <c r="O91" i="1"/>
  <c r="O90" i="1"/>
  <c r="O89" i="1"/>
  <c r="O88" i="1"/>
  <c r="O85" i="1"/>
  <c r="O79" i="1"/>
  <c r="O80" i="1"/>
  <c r="O62" i="1" l="1"/>
  <c r="H101" i="1" s="1"/>
  <c r="O61" i="1"/>
  <c r="O60" i="1"/>
  <c r="O59" i="1"/>
  <c r="O58" i="1"/>
  <c r="O57" i="1"/>
  <c r="O56" i="1"/>
  <c r="H102" i="1" s="1"/>
  <c r="O55" i="1"/>
  <c r="B64" i="1" l="1"/>
  <c r="I211" i="1"/>
  <c r="I210" i="1"/>
  <c r="H211" i="1"/>
  <c r="H210" i="1"/>
  <c r="O84" i="1" l="1"/>
  <c r="O83" i="1"/>
  <c r="O78" i="1"/>
  <c r="H125" i="1"/>
  <c r="G125" i="1"/>
  <c r="H124" i="1"/>
  <c r="G123" i="1"/>
  <c r="H123" i="1" s="1"/>
  <c r="H120" i="1"/>
  <c r="H119" i="1"/>
  <c r="G120" i="1"/>
  <c r="G119" i="1"/>
  <c r="F120" i="1"/>
  <c r="F119" i="1"/>
  <c r="H131" i="1"/>
  <c r="H192" i="1" l="1"/>
  <c r="H189" i="1"/>
  <c r="H188" i="1"/>
  <c r="J211" i="1" l="1"/>
  <c r="H213" i="1"/>
  <c r="H126" i="1" s="1"/>
  <c r="J209" i="1" l="1"/>
  <c r="J210" i="1"/>
  <c r="H179" i="1"/>
  <c r="H175" i="1"/>
  <c r="H176" i="1"/>
  <c r="O72" i="1" l="1"/>
  <c r="O71" i="1"/>
  <c r="K116" i="1" l="1"/>
  <c r="I116" i="1"/>
  <c r="G116" i="1"/>
  <c r="O86" i="1" l="1"/>
  <c r="O82" i="1"/>
  <c r="O77" i="1"/>
  <c r="O76" i="1"/>
  <c r="O75" i="1"/>
  <c r="O74" i="1"/>
  <c r="O73" i="1"/>
  <c r="O70" i="1"/>
  <c r="O69" i="1"/>
  <c r="H15" i="1"/>
  <c r="H99" i="1" l="1"/>
  <c r="O81" i="1"/>
  <c r="O87" i="1"/>
  <c r="E116" i="1"/>
  <c r="H98" i="1" l="1"/>
  <c r="H100" i="1"/>
  <c r="H127" i="1"/>
  <c r="H129" i="1" s="1"/>
  <c r="H47" i="1" s="1"/>
  <c r="H96" i="1"/>
  <c r="H128" i="1" l="1"/>
  <c r="H130" i="1" s="1"/>
</calcChain>
</file>

<file path=xl/sharedStrings.xml><?xml version="1.0" encoding="utf-8"?>
<sst xmlns="http://schemas.openxmlformats.org/spreadsheetml/2006/main" count="230" uniqueCount="200">
  <si>
    <t>Quadro Sinótico</t>
  </si>
  <si>
    <t>Requerente:</t>
  </si>
  <si>
    <t>Não</t>
  </si>
  <si>
    <t>Área Central</t>
  </si>
  <si>
    <t>Área Ocidental e Arco Exterior</t>
  </si>
  <si>
    <t>Área Oriental</t>
  </si>
  <si>
    <t>Selecionar uma das opções</t>
  </si>
  <si>
    <t>Categoria de Espaço</t>
  </si>
  <si>
    <t>Sim</t>
  </si>
  <si>
    <t>Atividades Económicas Tipo I</t>
  </si>
  <si>
    <t>Atividades Económicas Tipo II</t>
  </si>
  <si>
    <t>Área Histórica</t>
  </si>
  <si>
    <t>Área de Frente Urbana Contínua de Tipo I</t>
  </si>
  <si>
    <t>Área de Frente Urbana Contínua de Tipo II</t>
  </si>
  <si>
    <t>Área de Edifícios de Tipo Moradia</t>
  </si>
  <si>
    <t>Área de Blocos Isolados de Implantação Livre</t>
  </si>
  <si>
    <t>Área de Atividades Económicas Tipo I</t>
  </si>
  <si>
    <t>Área de Atividades Económicas Tipo II</t>
  </si>
  <si>
    <t>Área Verde de Fruição Coletiva</t>
  </si>
  <si>
    <t>Área Verde Associada a Equipamento</t>
  </si>
  <si>
    <t>Área Verde Lúdico-Produtiva</t>
  </si>
  <si>
    <t>Área Verde de Proteção e Enquadramento</t>
  </si>
  <si>
    <t>Área de Frente Atlântica e Ribeirinha</t>
  </si>
  <si>
    <t>Área de Equipamentos</t>
  </si>
  <si>
    <t>Área de Infraestruturas</t>
  </si>
  <si>
    <t>Espaços Urbanos de Baixa Densidade</t>
  </si>
  <si>
    <r>
      <t>1. Operação Urbanística</t>
    </r>
    <r>
      <rPr>
        <b/>
        <sz val="9"/>
        <color rgb="FF00B050"/>
        <rFont val="Arial"/>
        <family val="2"/>
      </rPr>
      <t xml:space="preserve"> </t>
    </r>
  </si>
  <si>
    <r>
      <t xml:space="preserve">Caso tenha selecionado </t>
    </r>
    <r>
      <rPr>
        <b/>
        <sz val="8"/>
        <color theme="1"/>
        <rFont val="Arial"/>
        <family val="2"/>
      </rPr>
      <t>Sim:</t>
    </r>
  </si>
  <si>
    <t>TOTAL</t>
  </si>
  <si>
    <t>Anexo 1</t>
  </si>
  <si>
    <t>(Preencher apenas nas situações em que o prédio se encontra inserido em duas categorias de espaço)</t>
  </si>
  <si>
    <t>Privado</t>
  </si>
  <si>
    <t>Público</t>
  </si>
  <si>
    <t>N.º de lugares</t>
  </si>
  <si>
    <t>Observações</t>
  </si>
  <si>
    <t>Loteamento</t>
  </si>
  <si>
    <t>Loteamento com obras de urbanização</t>
  </si>
  <si>
    <t>Obras de urbanização</t>
  </si>
  <si>
    <t>Alteração de loteamento</t>
  </si>
  <si>
    <t>Alteração de obras de urbanização</t>
  </si>
  <si>
    <t>Áreas de construção</t>
  </si>
  <si>
    <t>Abaixo do solo</t>
  </si>
  <si>
    <t>N.º de pisos</t>
  </si>
  <si>
    <t>Acima do Solo</t>
  </si>
  <si>
    <t>Habitação unifamiliar</t>
  </si>
  <si>
    <t>Habitação coletiva</t>
  </si>
  <si>
    <t>Comércio</t>
  </si>
  <si>
    <t>Serviços</t>
  </si>
  <si>
    <t>Indústria</t>
  </si>
  <si>
    <t>Aparcamento/anexos acima do solo</t>
  </si>
  <si>
    <t>Telheiros e alpendres</t>
  </si>
  <si>
    <t>Local da pretensão:</t>
  </si>
  <si>
    <t>Aumento</t>
  </si>
  <si>
    <t>Extinção</t>
  </si>
  <si>
    <t>Alteração proposta</t>
  </si>
  <si>
    <t>De</t>
  </si>
  <si>
    <t xml:space="preserve">  lotes</t>
  </si>
  <si>
    <t>Operação de Loteamento</t>
  </si>
  <si>
    <t>4. Cedências</t>
  </si>
  <si>
    <t>Total</t>
  </si>
  <si>
    <t>Habitação Acessível</t>
  </si>
  <si>
    <t>Habitação  social e/ou a custos controlados</t>
  </si>
  <si>
    <t>7. Alteração ao loteamento e/ou obras de urbanização</t>
  </si>
  <si>
    <t xml:space="preserve">8. Estacionamento </t>
  </si>
  <si>
    <t>8.1. Coberto</t>
  </si>
  <si>
    <t>8.2. Descoberto</t>
  </si>
  <si>
    <t>Data:</t>
  </si>
  <si>
    <t>Índice de impermeabilização, na categoria referida</t>
  </si>
  <si>
    <t>Índice de edificação, na categoria referida</t>
  </si>
  <si>
    <t>índice de impermeabilização no corredor verde</t>
  </si>
  <si>
    <t>Cércea (m)</t>
  </si>
  <si>
    <t>Número de fogos</t>
  </si>
  <si>
    <t>(Preencher apenas nas situações em que a parcela inclui áreas com condicionantes biofísicas)</t>
  </si>
  <si>
    <t>Área a considerar nos cálculo (m2)</t>
  </si>
  <si>
    <t>Anexo 2</t>
  </si>
  <si>
    <t xml:space="preserve">Edificabilidade Abstrata (EA) (m2) </t>
  </si>
  <si>
    <t>Baixa</t>
  </si>
  <si>
    <t>Corujeira</t>
  </si>
  <si>
    <t>Foz Velha</t>
  </si>
  <si>
    <t>Lapa</t>
  </si>
  <si>
    <t>Azevedo</t>
  </si>
  <si>
    <t>Campanhã-Estação</t>
  </si>
  <si>
    <t>Lordelo do Ouro</t>
  </si>
  <si>
    <t>Massarelos</t>
  </si>
  <si>
    <t>Bonfim</t>
  </si>
  <si>
    <t>Centro Histórico do Porto</t>
  </si>
  <si>
    <r>
      <rPr>
        <sz val="8"/>
        <color theme="1"/>
        <rFont val="Arial"/>
        <family val="2"/>
      </rPr>
      <t xml:space="preserve">Caso tenha selecionado </t>
    </r>
    <r>
      <rPr>
        <b/>
        <sz val="8"/>
        <color theme="1"/>
        <rFont val="Arial"/>
        <family val="2"/>
      </rPr>
      <t>Sim:</t>
    </r>
  </si>
  <si>
    <t>REGRAS DE PREENCHIMENTO / CONCEITOS</t>
  </si>
  <si>
    <t>Consultar: Carta complementar                                                                           
Carta de zonamento perequativo</t>
  </si>
  <si>
    <t xml:space="preserve">                                                </t>
  </si>
  <si>
    <t xml:space="preserve">O técnico autor do projeto            </t>
  </si>
  <si>
    <t>Não aplicável</t>
  </si>
  <si>
    <t>Terraços cobertos</t>
  </si>
  <si>
    <t xml:space="preserve">Aparcamento, arrumos e áreas técnicas abaixo do solo </t>
  </si>
  <si>
    <t>Áreas técnicas acima do solo</t>
  </si>
  <si>
    <t>Espaços cobertos pelas edificações</t>
  </si>
  <si>
    <t>*Caso o n.º de lotes seja superior a 10, deverá reproduzir a presente tabela em documento autónomo para a caraterização dos diferentes lotes, e apresentar no presente documento apenas o valor total numa das colunas.</t>
  </si>
  <si>
    <r>
      <rPr>
        <b/>
        <sz val="6"/>
        <color theme="0" tint="-0.499984740745262"/>
        <rFont val="Arial"/>
        <family val="2"/>
      </rPr>
      <t>7.</t>
    </r>
    <r>
      <rPr>
        <sz val="6"/>
        <color theme="0" tint="-0.499984740745262"/>
        <rFont val="Arial"/>
        <family val="2"/>
      </rPr>
      <t xml:space="preserve"> Coeficiente de localização fixado para o local, no quadro CIMI, nos termos dos artigos 5º e 7º do RPEEU</t>
    </r>
  </si>
  <si>
    <r>
      <rPr>
        <b/>
        <sz val="6"/>
        <color theme="0" tint="-0.499984740745262"/>
        <rFont val="Arial"/>
        <family val="2"/>
      </rPr>
      <t>6.</t>
    </r>
    <r>
      <rPr>
        <sz val="6"/>
        <color theme="0" tint="-0.499984740745262"/>
        <rFont val="Arial"/>
        <family val="2"/>
      </rPr>
      <t xml:space="preserve"> Consultar Anexo 1 do RPEEU</t>
    </r>
  </si>
  <si>
    <t>Área com condicionantes biofísicas *</t>
  </si>
  <si>
    <t>Consolidação edificatória **</t>
  </si>
  <si>
    <t>Integração no domínio público **</t>
  </si>
  <si>
    <t>Na totalidade do terreno</t>
  </si>
  <si>
    <t>Na parcela até 30 metros da via infraestruturada</t>
  </si>
  <si>
    <t>Faixa de 30 metros</t>
  </si>
  <si>
    <t>* preenchimento obrigatório</t>
  </si>
  <si>
    <t>** valores a validar pelos serviços</t>
  </si>
  <si>
    <t>Varandas envidraçadas</t>
  </si>
  <si>
    <t xml:space="preserve">Varandas envidraçadas sobre o domínio público </t>
  </si>
  <si>
    <t>Outras varandas não envidraçadas cobertas</t>
  </si>
  <si>
    <t>Varandas não envidraçadas cobertas sobre o domínio público</t>
  </si>
  <si>
    <t>Sotão ou outras áreas sem pé-direito regulamentar</t>
  </si>
  <si>
    <t>Corpos salientes sobre o domínio público</t>
  </si>
  <si>
    <t>Varandas descobertas sobre o domínio público</t>
  </si>
  <si>
    <t>Terraços/Outras varandas descobertas</t>
  </si>
  <si>
    <t>Piscinas descobertas</t>
  </si>
  <si>
    <t xml:space="preserve">2. Caraterísticas do prédio </t>
  </si>
  <si>
    <t>3. Enquadramento</t>
  </si>
  <si>
    <t>2.3. Preexistência legalmente constituída</t>
  </si>
  <si>
    <t xml:space="preserve">2.3.1. Número total de pisos </t>
  </si>
  <si>
    <t>3.1. Carta de Qualificação do Solo do PDM</t>
  </si>
  <si>
    <t xml:space="preserve">3.2. O prédio encontra-se inserido, na Carta de Qualificação do Solo do PDM, em duas ou mais categorias de espaço ou incide em corredor verde? </t>
  </si>
  <si>
    <t>3.3. Localiza-se em área de "Zonamento Inclusivo"</t>
  </si>
  <si>
    <t>3.4. Unidade Territorial (UT)</t>
  </si>
  <si>
    <t>3.5. Área com condicionantes biofísicas</t>
  </si>
  <si>
    <t>3.6. Área destinada a atividades económicas</t>
  </si>
  <si>
    <t>9. Perequação / Edificabilidade</t>
  </si>
  <si>
    <t>10. Outros dados</t>
  </si>
  <si>
    <t>10.1. Prazo de execução das obras (dias)</t>
  </si>
  <si>
    <r>
      <t>10.2. Execução faseada</t>
    </r>
    <r>
      <rPr>
        <sz val="9"/>
        <color rgb="FF00B050"/>
        <rFont val="Arial"/>
        <family val="2"/>
      </rPr>
      <t xml:space="preserve"> </t>
    </r>
  </si>
  <si>
    <t>10.2.1. Número da fase</t>
  </si>
  <si>
    <r>
      <t xml:space="preserve">10.3. Custos a cargo do promotor </t>
    </r>
    <r>
      <rPr>
        <b/>
        <sz val="7"/>
        <color theme="0" tint="-0.34998626667073579"/>
        <rFont val="Arial"/>
        <family val="2"/>
      </rPr>
      <t>6</t>
    </r>
  </si>
  <si>
    <r>
      <t>10.3.1. Custo das obras de infraestrutura local a cargo do promotor (OUL) (</t>
    </r>
    <r>
      <rPr>
        <sz val="9"/>
        <color theme="1"/>
        <rFont val="Arial"/>
        <family val="2"/>
      </rPr>
      <t>€</t>
    </r>
    <r>
      <rPr>
        <sz val="8"/>
        <color theme="1"/>
        <rFont val="Arial"/>
        <family val="2"/>
      </rPr>
      <t xml:space="preserve">)      </t>
    </r>
  </si>
  <si>
    <r>
      <t xml:space="preserve">  10.3.2. Custo das obras de infraestrutura geral a cargo do promotor (OUG) (</t>
    </r>
    <r>
      <rPr>
        <sz val="9"/>
        <color theme="1"/>
        <rFont val="Arial"/>
        <family val="2"/>
      </rPr>
      <t>€</t>
    </r>
    <r>
      <rPr>
        <sz val="8"/>
        <color theme="1"/>
        <rFont val="Arial"/>
        <family val="2"/>
      </rPr>
      <t>)</t>
    </r>
  </si>
  <si>
    <t>5. Características da operação urbanística</t>
  </si>
  <si>
    <t>6. Dados do projeto - Valores totais</t>
  </si>
  <si>
    <t>6.2. Índice de impermeabilização</t>
  </si>
  <si>
    <t>6.3. Número total de lotes</t>
  </si>
  <si>
    <t>6.6. Índice de edificação*</t>
  </si>
  <si>
    <r>
      <t xml:space="preserve">Caso tenha selecionado </t>
    </r>
    <r>
      <rPr>
        <b/>
        <sz val="8"/>
        <color theme="1"/>
        <rFont val="Arial"/>
        <family val="2"/>
      </rPr>
      <t>Sim &gt; Preencher Anexo 1</t>
    </r>
  </si>
  <si>
    <r>
      <t xml:space="preserve">Caso tenha selecionado Sim </t>
    </r>
    <r>
      <rPr>
        <b/>
        <sz val="9"/>
        <rFont val="Arial"/>
        <family val="2"/>
      </rPr>
      <t>&gt; Preencher Anexo 2</t>
    </r>
  </si>
  <si>
    <t xml:space="preserve"> Resulta do preenchimento do quadro 5, quando alicável.</t>
  </si>
  <si>
    <t>3.7. O prédio insere-se em ARU?</t>
  </si>
  <si>
    <t>3.7.1. Qual?</t>
  </si>
  <si>
    <t>* Preenchimento automático resultante do preenchimento do quadro 5</t>
  </si>
  <si>
    <r>
      <rPr>
        <b/>
        <sz val="6"/>
        <color theme="0" tint="-0.499984740745262"/>
        <rFont val="Arial"/>
        <family val="2"/>
      </rPr>
      <t xml:space="preserve">1. </t>
    </r>
    <r>
      <rPr>
        <sz val="6"/>
        <color theme="0" tint="-0.499984740745262"/>
        <rFont val="Arial"/>
        <family val="2"/>
      </rPr>
      <t>As infraestruturas referidas no n.º 3 do artigo 6º do RPEEU</t>
    </r>
  </si>
  <si>
    <r>
      <t xml:space="preserve">9.6. Índice de Edificabilidade Abstrata (I) </t>
    </r>
    <r>
      <rPr>
        <b/>
        <sz val="6"/>
        <color theme="1" tint="0.499984740745262"/>
        <rFont val="Arial"/>
        <family val="2"/>
      </rPr>
      <t>5</t>
    </r>
  </si>
  <si>
    <r>
      <rPr>
        <b/>
        <sz val="6"/>
        <color theme="0" tint="-0.499984740745262"/>
        <rFont val="Arial"/>
        <family val="2"/>
      </rPr>
      <t xml:space="preserve">4. </t>
    </r>
    <r>
      <rPr>
        <sz val="6"/>
        <color theme="0" tint="-0.499984740745262"/>
        <rFont val="Arial"/>
        <family val="2"/>
      </rPr>
      <t>ae:
Área de edificação total, resultante de operação urbanística, incluindo a preexistente, nos termos do RPEEU</t>
    </r>
  </si>
  <si>
    <r>
      <t xml:space="preserve">   </t>
    </r>
    <r>
      <rPr>
        <b/>
        <sz val="6"/>
        <color theme="0" tint="-0.499984740745262"/>
        <rFont val="Arial"/>
        <family val="2"/>
      </rPr>
      <t xml:space="preserve">5.  </t>
    </r>
    <r>
      <rPr>
        <sz val="6"/>
        <color theme="0" tint="-0.499984740745262"/>
        <rFont val="Arial"/>
        <family val="2"/>
      </rPr>
      <t>I:</t>
    </r>
    <r>
      <rPr>
        <b/>
        <sz val="6"/>
        <color theme="0" tint="-0.499984740745262"/>
        <rFont val="Arial"/>
        <family val="2"/>
      </rPr>
      <t xml:space="preserve">
  </t>
    </r>
    <r>
      <rPr>
        <sz val="6"/>
        <color theme="0" tint="-0.499984740745262"/>
        <rFont val="Arial"/>
        <family val="2"/>
      </rPr>
      <t>Índice menor, estabelecido para cada uma das Unidades Territoriais, nos termos do 
   artigo 134º do RPDM.</t>
    </r>
  </si>
  <si>
    <r>
      <t xml:space="preserve">
</t>
    </r>
    <r>
      <rPr>
        <b/>
        <sz val="6"/>
        <color theme="0" tint="-0.499984740745262"/>
        <rFont val="Arial"/>
        <family val="2"/>
      </rPr>
      <t>2.</t>
    </r>
    <r>
      <rPr>
        <sz val="6"/>
        <color theme="0" tint="-0.499984740745262"/>
        <rFont val="Arial"/>
        <family val="2"/>
      </rPr>
      <t xml:space="preserve"> Somatório da área de cedência para infraestrutura geral com a área de cedência com a edificabilidade em excesso, caso aplicável
</t>
    </r>
    <r>
      <rPr>
        <b/>
        <sz val="6"/>
        <color theme="0" tint="-0.499984740745262"/>
        <rFont val="Arial"/>
        <family val="2"/>
      </rPr>
      <t>3.</t>
    </r>
    <r>
      <rPr>
        <sz val="6"/>
        <color theme="0" tint="-0.499984740745262"/>
        <rFont val="Arial"/>
        <family val="2"/>
      </rPr>
      <t xml:space="preserve"> Caso aplicável, se não for realizada a habitação acessível na presente operação urbanística         </t>
    </r>
  </si>
  <si>
    <r>
      <t xml:space="preserve">4.4. Ce (m2) </t>
    </r>
    <r>
      <rPr>
        <b/>
        <sz val="6"/>
        <color theme="0" tint="-0.499984740745262"/>
        <rFont val="Arial"/>
        <family val="2"/>
      </rPr>
      <t>2</t>
    </r>
  </si>
  <si>
    <r>
      <t>10.4. Coeficiente de Localização (CL)</t>
    </r>
    <r>
      <rPr>
        <sz val="9"/>
        <color theme="1" tint="0.499984740745262"/>
        <rFont val="Arial"/>
        <family val="2"/>
      </rPr>
      <t xml:space="preserve"> </t>
    </r>
    <r>
      <rPr>
        <b/>
        <sz val="6"/>
        <color theme="1" tint="0.499984740745262"/>
        <rFont val="Arial"/>
        <family val="2"/>
      </rPr>
      <t>7</t>
    </r>
  </si>
  <si>
    <t>Total da área de edificação</t>
  </si>
  <si>
    <t>Total da área de construção</t>
  </si>
  <si>
    <r>
      <t>2.1. Área total do terreno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</si>
  <si>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2.2. Área da parcela sítuada até 30 metros de via infraestruturada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</si>
  <si>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2.3.2. Área de implantação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</si>
  <si>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2.3.3.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</si>
  <si>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4.1. INFRAESTRUTURA LOCAL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</si>
  <si>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4.1.1. Áreas Verdes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</si>
  <si>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4.1.2. Infraestruturas viárias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</si>
  <si>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 INFRAESTRUTURA GERAL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1</t>
    </r>
  </si>
  <si>
    <r>
      <t>4.2.1. Áreas Verdes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</si>
  <si>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4.2.2. Infraestruturas viárias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</si>
  <si>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4.2.3. Equipamentos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</si>
  <si>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4.3. Área de cedência com a edificabilidade em excesso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</si>
  <si>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4.5. Área de cedência da parcela/fração localizada na área de "zonamento inclusivo" com edificabilidade destinada a habitação acessível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3</t>
    </r>
  </si>
  <si>
    <r>
      <t>Área do Lote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</si>
  <si>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Área da preexistência no lote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</si>
  <si>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Área de implantação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</si>
  <si>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Área de impermeabilização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</si>
  <si>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Volume de construção (m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)</t>
    </r>
  </si>
  <si>
    <r>
      <t>Áreas de edificação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 
(inclui corpos salientes sobre domínio público)</t>
    </r>
  </si>
  <si>
    <r>
      <t>Áreas de construção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</si>
  <si>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Outras áreas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</si>
  <si>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>6.1. Área de impermeabilização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</si>
  <si>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6.4. Área total de construção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</si>
  <si>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>6.5. Área de edificação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</si>
  <si>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>6.7. Volume de construção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)*</t>
    </r>
  </si>
  <si>
    <r>
      <t>6.8. Área de implantação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)*</t>
    </r>
  </si>
  <si>
    <r>
      <t xml:space="preserve"> 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 área de construção</t>
    </r>
  </si>
  <si>
    <r>
      <t xml:space="preserve"> 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 área de edificação</t>
    </r>
  </si>
  <si>
    <r>
      <t>Áreas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</t>
    </r>
  </si>
  <si>
    <r>
      <t>9.1. Edificabilidade Abstrata (EA)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</si>
  <si>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t>9.2. ae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</t>
    </r>
    <r>
      <rPr>
        <b/>
        <sz val="6"/>
        <color theme="0" tint="-0.499984740745262"/>
        <rFont val="Arial"/>
        <family val="2"/>
      </rPr>
      <t>4</t>
    </r>
  </si>
  <si>
    <r>
      <t>9.3. Acréscimo de área de edificação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</si>
  <si>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rPr>
        <sz val="9"/>
        <rFont val="Arial"/>
        <family val="2"/>
      </rPr>
      <t>9.4. AE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>*</t>
    </r>
  </si>
  <si>
    <r>
      <t>9.5. dae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)*</t>
    </r>
  </si>
  <si>
    <r>
      <t>Área do terreno, na categoria referida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</si>
  <si>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de implantação, na categoria referida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</si>
  <si>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de impermeabilização, na categoria referida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</si>
  <si>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de edificação, na categoria referida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</si>
  <si>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do terreno abrangida pelo corredor verde (m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</si>
  <si>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Área de impermeabilização no corredor verde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</si>
  <si>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rPr>
        <b/>
        <sz val="7"/>
        <color theme="1"/>
        <rFont val="Arial"/>
        <family val="2"/>
      </rPr>
      <t xml:space="preserve">1. Operação Urbanística </t>
    </r>
    <r>
      <rPr>
        <sz val="7"/>
        <color theme="1"/>
        <rFont val="Arial"/>
        <family val="2"/>
      </rPr>
      <t xml:space="preserve">
Definida nos termos do Decreto-Lei n.º 555/99, de 16 de dezembro com atual redação – RJUE.
</t>
    </r>
    <r>
      <rPr>
        <b/>
        <sz val="7"/>
        <color theme="1"/>
        <rFont val="Arial"/>
        <family val="2"/>
      </rPr>
      <t>2. Caraterísticas do prédio</t>
    </r>
    <r>
      <rPr>
        <sz val="7"/>
        <color theme="1"/>
        <rFont val="Arial"/>
        <family val="2"/>
      </rPr>
      <t xml:space="preserve">
2.1. Área total do terreno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 de Solo - Conceito definido no Decreto Regulamentar n.º 5/2019, de 27 de setembro - Conceitos Técnicos nos domínios do Ordenamento do Território e do Urbanismo.
2.2. Área da parcela situada até 30 metros de via infraestruturada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Sempre que as parcelas apresentam uma frente para vias infraestruturadas. 
2.3. Preexistência legalmente constituída
2.3.1. Número total de pisos
Piso – Conceito definido no Decreto Regulamentar n.º 5/2019, de 27 de setembro - Conceitos Técnicos nos domínios do Ordenamento do Território e do Urbanismo.
2.3.2. Área de implantação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Ver definição no n.º 6.8.
2.3.3. Área de edificação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Conceito definido no Artigo 3.º do RPDM (ver 6.5.).
</t>
    </r>
    <r>
      <rPr>
        <b/>
        <sz val="7"/>
        <color theme="1"/>
        <rFont val="Arial"/>
        <family val="2"/>
      </rPr>
      <t>3. Enquadramento</t>
    </r>
    <r>
      <rPr>
        <sz val="7"/>
        <color theme="1"/>
        <rFont val="Arial"/>
        <family val="2"/>
      </rPr>
      <t xml:space="preserve">
3.1. Carta de Qualificação do Solo do PDM
Cf. Carta de Qualificação do Solo do PDM.
3.2. O prédio encontra-se inserido, na Carta de Qualificação do Solo do PDM, em duas ou mais categorias de espaço ou incide em Corredor Verde?
Cf. Carta de Qualificação do Solo do PDM.
3.3. Localiza-se em área de "Zonamento Inclusivo"
Cf. Anexo 2 – Carta de Zonamento Inclusivo do RPEEU.
3.4. Unidade Territorial (UT)
Delimitadas no art.º 133.º do RPDM.
3.5. Área com condicionantes biofísicas
Áreas assinaladas na Carta Complementar – Carta de Zonamento Perequativo.</t>
    </r>
  </si>
  <si>
    <r>
      <t xml:space="preserve">3.6. Área de atividades económicas
Áreas assinaladas na Planta de Ordenamento – Carta de Qualificação do Solo.
3.7. O prédio insere-se em ARU?
3.7.1. Qual?
Consultar as ARU em vigor no Município do Porto. 
</t>
    </r>
    <r>
      <rPr>
        <b/>
        <sz val="7"/>
        <color theme="1"/>
        <rFont val="Arial"/>
        <family val="2"/>
      </rPr>
      <t>4. Cedências</t>
    </r>
    <r>
      <rPr>
        <sz val="7"/>
        <color theme="1"/>
        <rFont val="Arial"/>
        <family val="2"/>
      </rPr>
      <t xml:space="preserve">
4.1. Infraestrutura local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A que, englobando todo o espaço público de circulação e de estadia, incluindo vias, estacionamento, praças e espaços verdes e os sistemas de abastecimento de água e de drenagem de águas residuais e pluviais, o sistema de recolha de resíduos sólidos urbanos, as redes de fornecimento de energia elétrica, iluminação pública, gás e telecomunicações, irá servir diretamente e sobretudo cada conjunto edificado.
4.1.1. Áreas Verdes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Áreas verdes propostas no âmbito da intervenção urbanística, que servem diretamente cada conjunto edificado.
4.1.2. Infraestruturas viárias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Vias que servem diretamente cada conjunto edificado.
4.2. Infraestrutura geral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a) Os espaços destinados a equipamento;
b) parte das vias assinaladas na Planta de Ordenamento como integrantes dos “Eixos urbanos estruturantes” e “Eixos urbanos complementares”, concretamente:
i) Os troços viários sem construção adjacente em extensão ≥ 50 m; 
ii) A área dos troços viários com construção adjacente que exceda um perfil transversal de 12 m, quando a sua dimensão decorra de imposição municipal.
c) As áreas verdes de acesso público integradas na Carta da Estrutura Ecológica Municipal ou assinaladas como “áreas verdes de proteção e enquadramento” na Carta de Qualificação do Solo, deduzidas de 0,1 m2 / m2 AE em cada operação urbanística que as integre; 
d) Os espaços destinados a componentes de âmbito geral das infraestruturas referidas na alínea b) do n.º 1.
4.2.1. Áreas Verdes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“Áreas verdes de acesso público” integradas na Carta da Estrutura Ecológica Municipal ou assinaladas como “áreas verdes de proteção e enquadramento” na Carta de Qualificação do Solo, deduzidas de 0,1 m2/ m2 de AE em cada operação urbanística que as integre.
</t>
    </r>
  </si>
  <si>
    <r>
      <t>4.2.2. Infraestruturas viárias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Parte das vias assinaladas na Planta de Ordenamento como integrantes dos “Eixos urbanos estruturantes” e “Eixos urbanos complementares”, concretamente: 
i) Os troços viários sem construção adjacente em extensão ≥ 50m; 
ii) A área dos troços viários com construção adjacente que exceda um perfil transversal de 12m, quando a sua dimensão decorra de imposição municipal. 
4.2.3. Equipamentos ou outras infraestruturas urbanas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Áreas destinadas à concretização das intervenções identificadas no Quadro “Estimativa de investimento CMP para infraestrutura geral”, do Nº III do Anexo 3 do RPEEU.
4.3. Área de cedência com a edificabilidade em excesso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Conceito definido no Artigo 135.º do RPDM. Corresponde à área cedida equivalente à edificabilidade concreta estabelecida no âmbito da operação urbanística subtraída da já existente, no caso de ser superior à edificabilidade abstrata.
4.4. Ce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A cedência efetiva para infraestrutura geral, em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acrescida da cedência de terreno com edificabilidade.
4.5. Área de cedência com a edificabilidade em excesso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Conceito definido no Artigo 135.º do RPDM. Corresponde à área cedida equivalente à edificabilidade concreta estabelecida no âmbito da operação urbanística subtraída da já existente, no caso de ser superior à edificabilidade abstrata.
</t>
    </r>
    <r>
      <rPr>
        <b/>
        <sz val="7"/>
        <color theme="1"/>
        <rFont val="Arial"/>
        <family val="2"/>
      </rPr>
      <t>5. Características da operação urbanística</t>
    </r>
    <r>
      <rPr>
        <sz val="7"/>
        <color theme="1"/>
        <rFont val="Arial"/>
        <family val="2"/>
      </rPr>
      <t xml:space="preserve">
Área do lote
Área de cada um dos lotes da operação de loteamento.
Área da preexistência do lote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 de edificação preexistente legalmente constituída, para cada um dos lotes da operação de loteamento.
Área de implantação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Definido no n.º 6.8., para cada um dos lotes da operação de loteamento.
Área de impermeabilização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Definido no n.º 6.1., para cada um dos lotes da operação de loteamento.
</t>
    </r>
  </si>
  <si>
    <r>
      <t>Número de pisos
Definido no n.º 2.3.1., para cada um dos lotes da operação de loteamento.
Número de fogos
Total de edifícios, frações ou unidades destinadas a habitação, para cada um dos lotes da operação de loteamento.
Cércea (m)
A dimensão vertical da construção, medida a partir do ponto de cota média do terreno marginal ao alinhamento da fachada até à linha superior do beirado, platibanda ou guarda do terraço, incluindo andares recuados mas excluindo acessórios: chaminés, casa de máquinas de ascensores, depósitos de água, etc.
Volume de construção (m</t>
    </r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>)
Definido no n.º 6.7, para cada um dos lotes da operação de loteamento.
Áreas de edificação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Definido no n.º 6.5., para cada um dos lotes da operação de loteamento.
Áreas de construção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Definido no n.º 6.4, para cada um dos lotes da operação de loteamento.
Outras áreas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Áreas não contabilizadas na área total de construção e/ou elementos arquitetónicos sobre o domínio público.
</t>
    </r>
    <r>
      <rPr>
        <b/>
        <sz val="7"/>
        <color theme="1"/>
        <rFont val="Arial"/>
        <family val="2"/>
      </rPr>
      <t>6. Dados do projeto - Valores totais</t>
    </r>
    <r>
      <rPr>
        <sz val="7"/>
        <color theme="1"/>
        <rFont val="Arial"/>
        <family val="2"/>
      </rPr>
      <t xml:space="preserve">
6.1. Área de impermeabilização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)
Conceito definido no Decreto Regulamentar n.º 5/2019, de 27 de setembro - Conceitos Técnicos nos domínios do Ordenamento do Território e do Urbanismo.
6.2. Índice de impermeabilização
Conceito definido no Decreto Regulamentar n.º 5/2019, de 27 de setembro - Conceitos Técnicos nos domínios do Ordenamento do Território e do Urbanismo.
6.3. Número total de lotes
Número total de lotes resultantes da operação de loteamento.
</t>
    </r>
  </si>
  <si>
    <r>
      <t>6.4. Área total de construção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
Conceito definido no Decreto Regulamentar n.º 5/2019, de 27 de setembro - Conceitos Técnicos nos domínios do Ordenamento do Território e do Urbanismo.
6.5. Área de edificação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
Conceito definido no Artigo 3.º do RPDM.
ae - o somatório da área de cada um dos pisos, expresso em metros quadrados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), de todos os edifícios que existem ou podem ser realizados na(s) parcela(s), com exclusão de: 
i. Terraços descobertos, varandas, desde que não envidraçadas, e balcões abertos para o exterior; 
ii. Espaços livres de uso público cobertos pelas edificações; 
iii. Sótão sem pé-direito regulamentar para fins habitacionais; 
iv. Arrecadações em cave afetas às diversas unidades de utilização do edifício; 
v. Estacionamento instalado nas caves dos edifícios; 
vi. Áreas técnicas acima ou abaixo do solo (posto de transformação, central térmica, compartimentos de recolha de lixo, casa das máquinas dos elevadores, depósitos de água e central de bombagem, entre outras). 
6.6. Índice de edificação
Conceito definido no Artigo 3.º do RPDM.
Razão entre área de edificação, excluídas dos equipamentos de utilização coletiva a ceder ao domínio municipal, e a área da(s) parcela(s), ou a área do plano (categoria de espaço, unidade operativa de planeamento e gestão, plano de urbanização, plano de pormenor ou unidade de execução) a que se reporta.
6.7. Volumetria de construção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
Conceito definido no Decreto Regulamentar n.º 5/2019, de 27 de setembro - Conceitos Técnicos nos domínios do Ordenamento do Território e do Urbanismo.
6.8. Área de implantação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)
Conceito definido no Decreto Regulamentar n.º 5/2019, de 27 de setembro - Conceitos Técnicos nos domínios do Ordenamento do Território e do Urbanismo.
(...)
</t>
    </r>
  </si>
  <si>
    <r>
      <rPr>
        <b/>
        <sz val="7"/>
        <color theme="1"/>
        <rFont val="Arial"/>
        <family val="2"/>
      </rPr>
      <t>9. Perequação / Edificabilidade</t>
    </r>
    <r>
      <rPr>
        <sz val="7"/>
        <color theme="1"/>
        <rFont val="Arial"/>
        <family val="2"/>
      </rPr>
      <t xml:space="preserve">
9.1. Edificabilidade Abstrata (EA)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Edificabilidade abstrata para cada prédio, a qual é entendida como direito de edificabilidade (ainda abstrato) do proprietário. Corresponde à edificabilidade constante dos números 2 e seguintes do artigo 134º do RPDM.
9.2. ae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 de edificação total, resultante da operação urbanística, incluindo a preexistente, nos termos do RPEEU.
9.3. Acréscimo de área de edificação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Acréscimo de área de edificação em relação à preexistência legalmente constituída.
9.4. AE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Área de edificação resultante de operação urbanística que exceda a pré-existente em situação legal, deduzida de 150 m2., nos termos do RPEEU.
9.5. dae (m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
A diferença, em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de ae, entre edificabilidade concreta e edificabilidade abstrata.
9.6. Índice de Edificabilidade Abstrata (I)
Índice menor, estabelecido para cada uma das Unidades Territoriais (UT), nos termos do artigo 134º do RPDM.
</t>
    </r>
    <r>
      <rPr>
        <b/>
        <sz val="7"/>
        <color theme="1"/>
        <rFont val="Arial"/>
        <family val="2"/>
      </rPr>
      <t xml:space="preserve">
10. Outros dados</t>
    </r>
    <r>
      <rPr>
        <sz val="7"/>
        <color theme="1"/>
        <rFont val="Arial"/>
        <family val="2"/>
      </rPr>
      <t xml:space="preserve">
(...)
10.3.1. Custo das obras de infraestrutura local a cargo do promotor (OUL) (€)
Cálculo nos termos do Anexo 1 do RPEEU.
10.3.2. Custo das obras de infraestrutura geral a cargo do promotor (OUG) (€)
Cálculo nos termos do Anexo 1 do RPEEU.
10.4. Coeficiente de Localização (CL)
Coeficiente de localização fixado para o local, no quadro CIMI, nos termos dos artigos 5º e 7º do RPEEU.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</si>
</sst>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7"/>
      <color theme="0" tint="-0.4999847407452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0" tint="-0.499984740745262"/>
      <name val="Arial"/>
      <family val="2"/>
    </font>
    <font>
      <sz val="6"/>
      <color theme="1"/>
      <name val="Arial"/>
      <family val="2"/>
    </font>
    <font>
      <b/>
      <sz val="6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sz val="8"/>
      <color theme="2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b/>
      <sz val="6"/>
      <color theme="1" tint="0.499984740745262"/>
      <name val="Arial"/>
      <family val="2"/>
    </font>
    <font>
      <b/>
      <sz val="9"/>
      <color rgb="FF000000"/>
      <name val="Arial"/>
      <family val="2"/>
    </font>
    <font>
      <sz val="9"/>
      <color theme="1" tint="0.499984740745262"/>
      <name val="Arial"/>
      <family val="2"/>
    </font>
    <font>
      <b/>
      <sz val="8"/>
      <color rgb="FFFF0000"/>
      <name val="Arial"/>
      <family val="2"/>
    </font>
    <font>
      <b/>
      <sz val="7"/>
      <color theme="0" tint="-0.499984740745262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7"/>
      <color theme="0" tint="-0.34998626667073579"/>
      <name val="Arial"/>
      <family val="2"/>
    </font>
    <font>
      <b/>
      <sz val="8"/>
      <color theme="9" tint="0.3999755851924192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dashed">
        <color indexed="64"/>
      </top>
      <bottom style="hair">
        <color auto="1"/>
      </bottom>
      <diagonal/>
    </border>
    <border>
      <left style="dash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auto="1"/>
      </left>
      <right style="hair">
        <color auto="1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6" fillId="2" borderId="0" xfId="0" applyFont="1" applyFill="1" applyProtection="1">
      <protection locked="0"/>
    </xf>
    <xf numFmtId="0" fontId="0" fillId="0" borderId="0" xfId="0" applyAlignment="1">
      <alignment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2" borderId="0" xfId="0" applyFont="1" applyFill="1"/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2" borderId="0" xfId="0" applyFont="1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16" fillId="2" borderId="0" xfId="0" applyFont="1" applyFill="1"/>
    <xf numFmtId="0" fontId="0" fillId="0" borderId="0" xfId="0"/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16" fillId="2" borderId="0" xfId="0" applyFont="1" applyFill="1" applyAlignment="1"/>
    <xf numFmtId="0" fontId="3" fillId="2" borderId="0" xfId="0" applyFont="1" applyFill="1" applyAlignment="1"/>
    <xf numFmtId="0" fontId="6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wrapText="1"/>
    </xf>
    <xf numFmtId="0" fontId="26" fillId="2" borderId="0" xfId="0" applyFont="1" applyFill="1" applyAlignment="1">
      <alignment vertical="top" wrapText="1"/>
    </xf>
    <xf numFmtId="0" fontId="18" fillId="2" borderId="0" xfId="0" applyFont="1" applyFill="1" applyBorder="1" applyAlignment="1">
      <alignment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22" fillId="4" borderId="20" xfId="0" applyFont="1" applyFill="1" applyBorder="1" applyAlignment="1">
      <alignment horizontal="center" vertical="center"/>
    </xf>
    <xf numFmtId="2" fontId="22" fillId="4" borderId="20" xfId="0" applyNumberFormat="1" applyFont="1" applyFill="1" applyBorder="1" applyAlignment="1" applyProtection="1">
      <alignment horizontal="center" vertical="center"/>
      <protection locked="0"/>
    </xf>
    <xf numFmtId="2" fontId="2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2" fontId="9" fillId="0" borderId="20" xfId="0" applyNumberFormat="1" applyFont="1" applyBorder="1" applyAlignment="1" applyProtection="1">
      <alignment horizontal="center" vertical="center"/>
      <protection locked="0"/>
    </xf>
    <xf numFmtId="2" fontId="10" fillId="3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 applyProtection="1">
      <alignment horizontal="center" vertical="center"/>
      <protection locked="0"/>
    </xf>
    <xf numFmtId="2" fontId="10" fillId="3" borderId="2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vertical="center"/>
    </xf>
    <xf numFmtId="0" fontId="18" fillId="2" borderId="2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4" fillId="2" borderId="0" xfId="0" applyFont="1" applyFill="1" applyAlignment="1" applyProtection="1"/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16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wrapText="1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/>
    <xf numFmtId="0" fontId="0" fillId="2" borderId="2" xfId="0" applyFill="1" applyBorder="1" applyAlignment="1"/>
    <xf numFmtId="2" fontId="9" fillId="0" borderId="29" xfId="0" applyNumberFormat="1" applyFont="1" applyBorder="1" applyAlignment="1" applyProtection="1">
      <alignment horizontal="center" vertical="center"/>
      <protection locked="0"/>
    </xf>
    <xf numFmtId="2" fontId="10" fillId="3" borderId="29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16" fillId="2" borderId="0" xfId="0" applyFont="1" applyFill="1"/>
    <xf numFmtId="2" fontId="6" fillId="2" borderId="6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0" fillId="0" borderId="0" xfId="0"/>
    <xf numFmtId="0" fontId="0" fillId="2" borderId="0" xfId="0" applyFill="1"/>
    <xf numFmtId="0" fontId="16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/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7" fillId="2" borderId="0" xfId="0" applyFont="1" applyFill="1" applyAlignment="1">
      <alignment horizontal="left" indent="1"/>
    </xf>
    <xf numFmtId="2" fontId="9" fillId="0" borderId="31" xfId="0" applyNumberFormat="1" applyFont="1" applyBorder="1" applyAlignment="1" applyProtection="1">
      <alignment horizontal="center" vertical="center"/>
      <protection locked="0"/>
    </xf>
    <xf numFmtId="2" fontId="10" fillId="3" borderId="31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16" fillId="2" borderId="0" xfId="0" applyFont="1" applyFill="1" applyBorder="1" applyAlignment="1" applyProtection="1">
      <alignment vertical="center" wrapText="1"/>
    </xf>
    <xf numFmtId="0" fontId="0" fillId="0" borderId="0" xfId="0"/>
    <xf numFmtId="0" fontId="0" fillId="2" borderId="0" xfId="0" applyFill="1"/>
    <xf numFmtId="0" fontId="16" fillId="2" borderId="0" xfId="0" applyFont="1" applyFill="1"/>
    <xf numFmtId="0" fontId="18" fillId="2" borderId="0" xfId="0" applyFont="1" applyFill="1" applyBorder="1" applyAlignment="1">
      <alignment horizontal="left" wrapText="1"/>
    </xf>
    <xf numFmtId="0" fontId="4" fillId="2" borderId="0" xfId="0" applyFont="1" applyFill="1"/>
    <xf numFmtId="0" fontId="6" fillId="2" borderId="0" xfId="0" applyFont="1" applyFill="1"/>
    <xf numFmtId="2" fontId="6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/>
    <xf numFmtId="0" fontId="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/>
    <xf numFmtId="0" fontId="16" fillId="2" borderId="0" xfId="0" applyFont="1" applyFill="1" applyBorder="1"/>
    <xf numFmtId="2" fontId="9" fillId="2" borderId="0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Border="1" applyAlignment="1">
      <alignment wrapText="1"/>
    </xf>
    <xf numFmtId="0" fontId="16" fillId="2" borderId="2" xfId="0" applyFont="1" applyFill="1" applyBorder="1"/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/>
    <xf numFmtId="0" fontId="0" fillId="0" borderId="0" xfId="0"/>
    <xf numFmtId="0" fontId="16" fillId="2" borderId="0" xfId="0" applyFont="1" applyFill="1"/>
    <xf numFmtId="0" fontId="6" fillId="2" borderId="0" xfId="0" applyFont="1" applyFill="1"/>
    <xf numFmtId="0" fontId="18" fillId="2" borderId="0" xfId="0" applyFont="1" applyFill="1" applyBorder="1" applyAlignment="1">
      <alignment vertical="top" wrapText="1"/>
    </xf>
    <xf numFmtId="0" fontId="23" fillId="4" borderId="0" xfId="0" applyFont="1" applyFill="1" applyAlignment="1">
      <alignment horizontal="center" vertical="center"/>
    </xf>
    <xf numFmtId="0" fontId="0" fillId="0" borderId="0" xfId="0"/>
    <xf numFmtId="0" fontId="0" fillId="2" borderId="0" xfId="0" applyFill="1"/>
    <xf numFmtId="2" fontId="6" fillId="2" borderId="6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/>
    <xf numFmtId="0" fontId="31" fillId="2" borderId="0" xfId="0" applyFont="1" applyFill="1" applyBorder="1" applyAlignment="1"/>
    <xf numFmtId="0" fontId="39" fillId="2" borderId="0" xfId="0" applyFont="1" applyFill="1"/>
    <xf numFmtId="0" fontId="33" fillId="2" borderId="0" xfId="0" applyFont="1" applyFill="1"/>
    <xf numFmtId="0" fontId="0" fillId="0" borderId="0" xfId="0"/>
    <xf numFmtId="0" fontId="16" fillId="2" borderId="0" xfId="0" applyFont="1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6" fillId="5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0" fillId="0" borderId="0" xfId="0"/>
    <xf numFmtId="0" fontId="0" fillId="2" borderId="0" xfId="0" applyFill="1"/>
    <xf numFmtId="2" fontId="9" fillId="3" borderId="34" xfId="0" applyNumberFormat="1" applyFont="1" applyFill="1" applyBorder="1" applyAlignment="1" applyProtection="1">
      <alignment horizontal="center" vertical="center"/>
    </xf>
    <xf numFmtId="2" fontId="10" fillId="3" borderId="34" xfId="0" applyNumberFormat="1" applyFont="1" applyFill="1" applyBorder="1" applyAlignment="1" applyProtection="1">
      <alignment horizontal="center" vertical="center"/>
    </xf>
    <xf numFmtId="2" fontId="9" fillId="3" borderId="29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/>
    <xf numFmtId="0" fontId="0" fillId="2" borderId="0" xfId="0" applyFill="1"/>
    <xf numFmtId="0" fontId="0" fillId="0" borderId="0" xfId="0"/>
    <xf numFmtId="0" fontId="1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33" fillId="0" borderId="0" xfId="0" applyFont="1" applyAlignment="1">
      <alignment horizontal="left" vertical="top" wrapText="1"/>
    </xf>
    <xf numFmtId="0" fontId="35" fillId="2" borderId="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35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34" fillId="2" borderId="2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5" xfId="0" applyFont="1" applyFill="1" applyBorder="1"/>
    <xf numFmtId="0" fontId="4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>
      <alignment horizontal="left" vertical="top" wrapText="1"/>
    </xf>
    <xf numFmtId="0" fontId="33" fillId="2" borderId="0" xfId="0" applyFont="1" applyFill="1" applyAlignment="1">
      <alignment horizontal="left" vertical="top" wrapText="1"/>
    </xf>
    <xf numFmtId="0" fontId="33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 wrapText="1"/>
    </xf>
    <xf numFmtId="0" fontId="4" fillId="2" borderId="0" xfId="0" applyFont="1" applyFill="1"/>
    <xf numFmtId="0" fontId="6" fillId="2" borderId="0" xfId="0" applyFont="1" applyFill="1"/>
    <xf numFmtId="0" fontId="27" fillId="0" borderId="0" xfId="0" applyFont="1"/>
    <xf numFmtId="0" fontId="2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/>
    <xf numFmtId="0" fontId="14" fillId="2" borderId="0" xfId="0" applyFont="1" applyFill="1"/>
    <xf numFmtId="0" fontId="0" fillId="0" borderId="0" xfId="0"/>
    <xf numFmtId="0" fontId="0" fillId="0" borderId="5" xfId="0" applyBorder="1"/>
    <xf numFmtId="0" fontId="9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0" fontId="25" fillId="2" borderId="0" xfId="0" applyFont="1" applyFill="1" applyAlignment="1" applyProtection="1">
      <alignment horizontal="center" wrapText="1"/>
    </xf>
    <xf numFmtId="0" fontId="7" fillId="2" borderId="0" xfId="0" applyFont="1" applyFill="1" applyBorder="1" applyAlignment="1">
      <alignment horizontal="left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top"/>
    </xf>
    <xf numFmtId="0" fontId="31" fillId="2" borderId="2" xfId="0" applyFont="1" applyFill="1" applyBorder="1" applyAlignment="1">
      <alignment horizontal="left" wrapText="1"/>
    </xf>
    <xf numFmtId="0" fontId="31" fillId="2" borderId="0" xfId="0" applyFont="1" applyFill="1" applyBorder="1" applyAlignment="1">
      <alignment horizontal="left" wrapText="1"/>
    </xf>
    <xf numFmtId="0" fontId="7" fillId="2" borderId="0" xfId="0" applyFont="1" applyFill="1"/>
    <xf numFmtId="0" fontId="17" fillId="2" borderId="0" xfId="0" applyFont="1" applyFill="1"/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6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left" wrapText="1"/>
    </xf>
    <xf numFmtId="0" fontId="33" fillId="2" borderId="5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vertical="center"/>
    </xf>
    <xf numFmtId="0" fontId="18" fillId="2" borderId="2" xfId="0" applyFont="1" applyFill="1" applyBorder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9" fillId="2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" xfId="0" applyNumberFormat="1" applyFont="1" applyFill="1" applyBorder="1" applyProtection="1">
      <protection locked="0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16" fillId="2" borderId="3" xfId="0" applyFont="1" applyFill="1" applyBorder="1" applyProtection="1"/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2" borderId="35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6" fillId="2" borderId="5" xfId="0" applyFont="1" applyFill="1" applyBorder="1" applyAlignment="1" applyProtection="1">
      <alignment horizontal="center" vertical="center"/>
    </xf>
    <xf numFmtId="0" fontId="16" fillId="2" borderId="19" xfId="0" applyFont="1" applyFill="1" applyBorder="1" applyProtection="1"/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>
      <alignment horizontal="left"/>
    </xf>
    <xf numFmtId="0" fontId="33" fillId="2" borderId="5" xfId="0" applyFont="1" applyFill="1" applyBorder="1" applyAlignment="1">
      <alignment horizontal="left"/>
    </xf>
    <xf numFmtId="0" fontId="9" fillId="2" borderId="0" xfId="0" applyFont="1" applyFill="1" applyBorder="1"/>
    <xf numFmtId="0" fontId="16" fillId="2" borderId="0" xfId="0" applyFont="1" applyFill="1" applyBorder="1"/>
    <xf numFmtId="0" fontId="16" fillId="2" borderId="5" xfId="0" applyFont="1" applyFill="1" applyBorder="1"/>
    <xf numFmtId="0" fontId="3" fillId="2" borderId="17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left"/>
    </xf>
    <xf numFmtId="0" fontId="18" fillId="2" borderId="0" xfId="0" applyFont="1" applyFill="1" applyBorder="1" applyAlignment="1" applyProtection="1">
      <alignment horizontal="left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3" fillId="2" borderId="30" xfId="0" applyFont="1" applyFill="1" applyBorder="1" applyAlignment="1">
      <alignment horizontal="left" wrapText="1"/>
    </xf>
    <xf numFmtId="0" fontId="6" fillId="2" borderId="5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horizontal="center" vertical="center" textRotation="90" wrapText="1"/>
    </xf>
    <xf numFmtId="0" fontId="33" fillId="2" borderId="27" xfId="0" applyFont="1" applyFill="1" applyBorder="1" applyAlignment="1">
      <alignment horizontal="left" wrapText="1"/>
    </xf>
    <xf numFmtId="0" fontId="33" fillId="2" borderId="2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33" fillId="2" borderId="32" xfId="0" applyFont="1" applyFill="1" applyBorder="1" applyAlignment="1">
      <alignment horizontal="left" wrapText="1"/>
    </xf>
    <xf numFmtId="0" fontId="33" fillId="2" borderId="23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32" fillId="2" borderId="0" xfId="0" applyFont="1" applyFill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8" fillId="2" borderId="2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indent="4"/>
    </xf>
    <xf numFmtId="0" fontId="16" fillId="2" borderId="0" xfId="0" applyFont="1" applyFill="1" applyAlignment="1">
      <alignment horizontal="left" indent="4"/>
    </xf>
    <xf numFmtId="0" fontId="35" fillId="2" borderId="0" xfId="0" applyFont="1" applyFill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4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7"/>
  <sheetViews>
    <sheetView tabSelected="1" view="pageLayout" zoomScale="99" zoomScaleNormal="110" zoomScalePageLayoutView="99" workbookViewId="0">
      <selection activeCell="E69" sqref="E69"/>
    </sheetView>
  </sheetViews>
  <sheetFormatPr defaultColWidth="8.7109375" defaultRowHeight="15" x14ac:dyDescent="0.25"/>
  <cols>
    <col min="1" max="1" width="6.42578125" style="50" customWidth="1"/>
    <col min="2" max="2" width="4" style="4" customWidth="1"/>
    <col min="3" max="3" width="4.140625" customWidth="1"/>
    <col min="4" max="4" width="16.85546875" style="5" customWidth="1"/>
    <col min="5" max="14" width="8" customWidth="1"/>
    <col min="15" max="15" width="11.42578125" customWidth="1"/>
    <col min="16" max="16" width="6.5703125" customWidth="1"/>
  </cols>
  <sheetData>
    <row r="1" spans="1:16" x14ac:dyDescent="0.25">
      <c r="A1" s="30"/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x14ac:dyDescent="0.25">
      <c r="A2" s="30"/>
      <c r="B2" s="251" t="s">
        <v>57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9" customHeight="1" x14ac:dyDescent="0.25">
      <c r="A3" s="30"/>
      <c r="B3" s="251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ht="16.899999999999999" customHeight="1" x14ac:dyDescent="0.25">
      <c r="A4" s="30"/>
      <c r="B4" s="231" t="s">
        <v>1</v>
      </c>
      <c r="C4" s="232"/>
      <c r="D4" s="232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2"/>
      <c r="P4" s="48"/>
    </row>
    <row r="5" spans="1:16" ht="16.899999999999999" customHeight="1" x14ac:dyDescent="0.25">
      <c r="A5" s="30"/>
      <c r="B5" s="231" t="s">
        <v>51</v>
      </c>
      <c r="C5" s="232"/>
      <c r="D5" s="232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48"/>
    </row>
    <row r="6" spans="1:16" ht="14.45" customHeight="1" x14ac:dyDescent="0.25">
      <c r="A6" s="30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ht="14.45" customHeight="1" x14ac:dyDescent="0.25">
      <c r="A7" s="30"/>
      <c r="B7" s="252" t="s">
        <v>26</v>
      </c>
      <c r="C7" s="196"/>
      <c r="D7" s="196"/>
      <c r="E7" s="196"/>
      <c r="F7" s="196"/>
      <c r="G7" s="196"/>
      <c r="H7" s="196"/>
      <c r="I7" s="196"/>
      <c r="J7" s="190"/>
      <c r="K7" s="235"/>
      <c r="L7" s="236"/>
      <c r="M7" s="236"/>
      <c r="N7" s="236"/>
      <c r="O7" s="237"/>
      <c r="P7" s="12"/>
    </row>
    <row r="8" spans="1:16" ht="9" customHeight="1" x14ac:dyDescent="0.25">
      <c r="A8" s="30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22.9" customHeight="1" x14ac:dyDescent="0.25">
      <c r="A9" s="30"/>
      <c r="B9" s="186" t="s">
        <v>116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6" ht="15" customHeight="1" x14ac:dyDescent="0.25">
      <c r="A10" s="30"/>
      <c r="B10" s="205" t="s">
        <v>154</v>
      </c>
      <c r="C10" s="196"/>
      <c r="D10" s="196"/>
      <c r="E10" s="196"/>
      <c r="F10" s="196"/>
      <c r="G10" s="196"/>
      <c r="H10" s="258"/>
      <c r="I10" s="259"/>
      <c r="K10" s="82"/>
      <c r="L10" s="82"/>
      <c r="M10" s="82"/>
      <c r="N10" s="82"/>
      <c r="O10" s="82"/>
      <c r="P10" s="59"/>
    </row>
    <row r="11" spans="1:16" ht="25.5" customHeight="1" x14ac:dyDescent="0.25">
      <c r="A11" s="30"/>
      <c r="B11" s="233" t="s">
        <v>155</v>
      </c>
      <c r="C11" s="187"/>
      <c r="D11" s="187"/>
      <c r="E11" s="187"/>
      <c r="F11" s="187"/>
      <c r="G11" s="187"/>
      <c r="H11" s="277"/>
      <c r="I11" s="278"/>
      <c r="J11" s="229" t="str">
        <f>IF(H11&gt;H10,"Erro - área superior à do terreno (2.1.)","")</f>
        <v/>
      </c>
      <c r="K11" s="230"/>
      <c r="L11" s="230"/>
      <c r="M11" s="230"/>
      <c r="N11" s="230"/>
      <c r="O11" s="230"/>
      <c r="P11" s="17"/>
    </row>
    <row r="12" spans="1:16" x14ac:dyDescent="0.25">
      <c r="A12" s="30"/>
      <c r="B12" s="205" t="s">
        <v>118</v>
      </c>
      <c r="C12" s="196"/>
      <c r="D12" s="196"/>
      <c r="E12" s="196"/>
      <c r="F12" s="196"/>
      <c r="G12" s="196"/>
      <c r="H12" s="261"/>
      <c r="I12" s="262"/>
      <c r="J12" s="59"/>
      <c r="K12" s="59"/>
      <c r="L12" s="59"/>
      <c r="M12" s="59"/>
      <c r="N12" s="59"/>
      <c r="O12" s="59"/>
      <c r="P12" s="59"/>
    </row>
    <row r="13" spans="1:16" ht="14.45" customHeight="1" x14ac:dyDescent="0.25">
      <c r="A13" s="30"/>
      <c r="B13" s="341" t="s">
        <v>119</v>
      </c>
      <c r="C13" s="342"/>
      <c r="D13" s="342"/>
      <c r="E13" s="342"/>
      <c r="F13" s="342"/>
      <c r="G13" s="342"/>
      <c r="H13" s="256"/>
      <c r="I13" s="257"/>
      <c r="J13" s="83"/>
      <c r="K13" s="45"/>
      <c r="L13" s="45"/>
      <c r="M13" s="45"/>
      <c r="N13" s="45"/>
      <c r="O13" s="45"/>
      <c r="P13" s="45"/>
    </row>
    <row r="14" spans="1:16" ht="14.45" customHeight="1" x14ac:dyDescent="0.25">
      <c r="A14" s="30"/>
      <c r="B14" s="341" t="s">
        <v>156</v>
      </c>
      <c r="C14" s="342"/>
      <c r="D14" s="342"/>
      <c r="E14" s="342"/>
      <c r="F14" s="342"/>
      <c r="G14" s="342"/>
      <c r="H14" s="258"/>
      <c r="I14" s="259"/>
      <c r="J14" s="45"/>
      <c r="K14" s="45"/>
      <c r="L14" s="45"/>
      <c r="M14" s="45"/>
      <c r="N14" s="45"/>
      <c r="O14" s="45"/>
      <c r="P14" s="45"/>
    </row>
    <row r="15" spans="1:16" ht="14.45" customHeight="1" x14ac:dyDescent="0.25">
      <c r="A15" s="30"/>
      <c r="B15" s="341" t="s">
        <v>157</v>
      </c>
      <c r="C15" s="342"/>
      <c r="D15" s="342"/>
      <c r="E15" s="342"/>
      <c r="F15" s="342"/>
      <c r="G15" s="342"/>
      <c r="H15" s="238">
        <f>O55</f>
        <v>0</v>
      </c>
      <c r="I15" s="239"/>
      <c r="J15" s="137" t="s">
        <v>141</v>
      </c>
      <c r="K15" s="45"/>
      <c r="L15" s="45"/>
      <c r="M15" s="45"/>
      <c r="N15" s="45"/>
      <c r="O15" s="45"/>
      <c r="P15" s="45"/>
    </row>
    <row r="16" spans="1:16" ht="9" customHeight="1" x14ac:dyDescent="0.25">
      <c r="A16" s="30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</row>
    <row r="17" spans="1:16" s="124" customFormat="1" ht="9" customHeight="1" x14ac:dyDescent="0.2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s="124" customFormat="1" x14ac:dyDescent="0.25">
      <c r="A18" s="125"/>
      <c r="B18" s="246" t="s">
        <v>117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6" x14ac:dyDescent="0.25">
      <c r="A19" s="30"/>
      <c r="B19" s="205" t="s">
        <v>120</v>
      </c>
      <c r="C19" s="196"/>
      <c r="D19" s="196"/>
      <c r="E19" s="196"/>
      <c r="F19" s="196"/>
      <c r="G19" s="196"/>
      <c r="H19" s="196"/>
      <c r="I19" s="196"/>
      <c r="J19" s="190"/>
      <c r="K19" s="235"/>
      <c r="L19" s="236"/>
      <c r="M19" s="236"/>
      <c r="N19" s="236"/>
      <c r="O19" s="237"/>
      <c r="P19" s="26"/>
    </row>
    <row r="20" spans="1:16" ht="9" customHeight="1" x14ac:dyDescent="0.25">
      <c r="A20" s="30"/>
      <c r="B20" s="205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6"/>
    </row>
    <row r="21" spans="1:16" ht="38.450000000000003" customHeight="1" x14ac:dyDescent="0.25">
      <c r="A21" s="30"/>
      <c r="B21" s="273" t="s">
        <v>121</v>
      </c>
      <c r="C21" s="274"/>
      <c r="D21" s="274"/>
      <c r="E21" s="274"/>
      <c r="F21" s="274"/>
      <c r="G21" s="274"/>
      <c r="H21" s="256"/>
      <c r="I21" s="257"/>
      <c r="J21" s="196"/>
      <c r="K21" s="196"/>
      <c r="L21" s="196"/>
      <c r="M21" s="196"/>
      <c r="N21" s="196"/>
      <c r="O21" s="196"/>
      <c r="P21" s="196"/>
    </row>
    <row r="22" spans="1:16" ht="14.45" customHeight="1" x14ac:dyDescent="0.25">
      <c r="A22" s="30"/>
      <c r="B22" s="255" t="s">
        <v>139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1:16" ht="14.45" customHeight="1" x14ac:dyDescent="0.25">
      <c r="A23" s="30"/>
      <c r="B23" s="273" t="s">
        <v>122</v>
      </c>
      <c r="C23" s="196"/>
      <c r="D23" s="196"/>
      <c r="E23" s="196"/>
      <c r="F23" s="196"/>
      <c r="G23" s="196"/>
      <c r="H23" s="256"/>
      <c r="I23" s="257"/>
      <c r="J23" s="196"/>
      <c r="K23" s="196"/>
      <c r="L23" s="196"/>
      <c r="M23" s="196"/>
      <c r="N23" s="196"/>
      <c r="O23" s="196"/>
      <c r="P23" s="196"/>
    </row>
    <row r="24" spans="1:16" s="124" customFormat="1" ht="9" customHeight="1" x14ac:dyDescent="0.25">
      <c r="A24" s="125"/>
      <c r="B24" s="263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48"/>
    </row>
    <row r="25" spans="1:16" ht="14.45" customHeight="1" x14ac:dyDescent="0.25">
      <c r="A25" s="30"/>
      <c r="B25" s="263" t="s">
        <v>123</v>
      </c>
      <c r="C25" s="196"/>
      <c r="D25" s="196"/>
      <c r="E25" s="196"/>
      <c r="F25" s="196"/>
      <c r="G25" s="196"/>
      <c r="H25" s="196"/>
      <c r="I25" s="196"/>
      <c r="J25" s="190"/>
      <c r="K25" s="235"/>
      <c r="L25" s="236"/>
      <c r="M25" s="236"/>
      <c r="N25" s="236"/>
      <c r="O25" s="237"/>
      <c r="P25" s="48"/>
    </row>
    <row r="26" spans="1:16" ht="9" customHeight="1" x14ac:dyDescent="0.25">
      <c r="A26" s="30"/>
      <c r="B26" s="263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48"/>
    </row>
    <row r="27" spans="1:16" ht="15" customHeight="1" x14ac:dyDescent="0.25">
      <c r="A27" s="30"/>
      <c r="B27" s="260" t="s">
        <v>124</v>
      </c>
      <c r="C27" s="196"/>
      <c r="D27" s="196"/>
      <c r="E27" s="196"/>
      <c r="F27" s="196"/>
      <c r="G27" s="196"/>
      <c r="H27" s="256"/>
      <c r="I27" s="257"/>
      <c r="J27" s="241" t="s">
        <v>88</v>
      </c>
      <c r="K27" s="241"/>
      <c r="L27" s="241"/>
      <c r="M27" s="146"/>
      <c r="N27" s="146"/>
      <c r="O27" s="146"/>
      <c r="P27" s="60"/>
    </row>
    <row r="28" spans="1:16" x14ac:dyDescent="0.25">
      <c r="A28" s="30"/>
      <c r="B28" s="260" t="s">
        <v>140</v>
      </c>
      <c r="C28" s="210"/>
      <c r="D28" s="210"/>
      <c r="E28" s="210"/>
      <c r="F28" s="210"/>
      <c r="G28" s="210"/>
      <c r="H28" s="210"/>
      <c r="I28" s="210"/>
      <c r="J28" s="242"/>
      <c r="K28" s="242"/>
      <c r="L28" s="242"/>
      <c r="M28" s="146"/>
      <c r="N28" s="146"/>
      <c r="O28" s="146"/>
      <c r="P28" s="60"/>
    </row>
    <row r="29" spans="1:16" x14ac:dyDescent="0.25">
      <c r="A29" s="30"/>
      <c r="B29" s="205" t="s">
        <v>125</v>
      </c>
      <c r="C29" s="196"/>
      <c r="D29" s="196"/>
      <c r="E29" s="196"/>
      <c r="F29" s="196"/>
      <c r="G29" s="196"/>
      <c r="H29" s="275"/>
      <c r="I29" s="276"/>
      <c r="J29" s="190"/>
      <c r="K29" s="235"/>
      <c r="L29" s="236"/>
      <c r="M29" s="236"/>
      <c r="N29" s="236"/>
      <c r="O29" s="237"/>
      <c r="P29" s="60"/>
    </row>
    <row r="30" spans="1:16" s="79" customFormat="1" ht="5.25" customHeight="1" x14ac:dyDescent="0.25">
      <c r="A30" s="91"/>
      <c r="B30" s="92"/>
      <c r="C30" s="93"/>
      <c r="D30" s="93"/>
      <c r="E30" s="93"/>
      <c r="F30" s="93"/>
      <c r="G30" s="93"/>
      <c r="H30" s="94"/>
      <c r="I30" s="96"/>
      <c r="J30" s="97"/>
      <c r="K30" s="95"/>
      <c r="L30" s="95"/>
      <c r="M30" s="95"/>
      <c r="N30" s="95"/>
      <c r="O30" s="95"/>
      <c r="P30" s="95"/>
    </row>
    <row r="31" spans="1:16" ht="13.9" customHeight="1" x14ac:dyDescent="0.25">
      <c r="A31" s="30"/>
      <c r="B31" s="233" t="s">
        <v>142</v>
      </c>
      <c r="C31" s="234"/>
      <c r="D31" s="234"/>
      <c r="E31" s="234"/>
      <c r="F31" s="234"/>
      <c r="G31" s="234"/>
      <c r="H31" s="197"/>
      <c r="I31" s="198"/>
      <c r="J31" s="139"/>
      <c r="K31" s="26"/>
      <c r="L31" s="26"/>
      <c r="M31" s="26"/>
      <c r="N31" s="26"/>
      <c r="O31" s="26"/>
      <c r="P31" s="125"/>
    </row>
    <row r="32" spans="1:16" ht="13.9" customHeight="1" x14ac:dyDescent="0.25">
      <c r="A32" s="30"/>
      <c r="B32" s="51"/>
      <c r="C32" s="264" t="s">
        <v>86</v>
      </c>
      <c r="D32" s="264"/>
      <c r="E32" s="264"/>
      <c r="F32" s="264"/>
      <c r="G32" s="264"/>
      <c r="H32" s="264"/>
      <c r="I32" s="70"/>
      <c r="J32" s="70"/>
      <c r="K32" s="70"/>
      <c r="L32" s="70"/>
      <c r="M32" s="70"/>
      <c r="N32" s="70"/>
      <c r="O32" s="70"/>
      <c r="P32" s="90"/>
    </row>
    <row r="33" spans="1:16" ht="13.15" customHeight="1" x14ac:dyDescent="0.25">
      <c r="A33" s="30"/>
      <c r="B33" s="51"/>
      <c r="C33" s="264" t="s">
        <v>143</v>
      </c>
      <c r="D33" s="264"/>
      <c r="E33" s="264"/>
      <c r="F33" s="264"/>
      <c r="G33" s="264"/>
      <c r="H33" s="190"/>
      <c r="I33" s="192"/>
      <c r="K33" s="138"/>
      <c r="L33" s="138"/>
      <c r="M33" s="138"/>
      <c r="N33" s="138"/>
      <c r="O33" s="45"/>
      <c r="P33" s="125"/>
    </row>
    <row r="34" spans="1:16" s="124" customFormat="1" x14ac:dyDescent="0.25">
      <c r="A34" s="125"/>
      <c r="B34" s="128"/>
      <c r="C34" s="126"/>
      <c r="D34" s="126"/>
      <c r="E34" s="126"/>
      <c r="F34" s="126"/>
      <c r="G34" s="126"/>
      <c r="H34" s="132"/>
      <c r="I34" s="93"/>
      <c r="J34" s="93"/>
      <c r="K34" s="93"/>
      <c r="L34" s="93"/>
      <c r="M34" s="93"/>
      <c r="N34" s="93"/>
      <c r="O34" s="93"/>
      <c r="P34" s="60"/>
    </row>
    <row r="35" spans="1:16" s="7" customFormat="1" ht="22.7" customHeight="1" x14ac:dyDescent="0.25">
      <c r="A35" s="17"/>
      <c r="B35" s="246" t="s">
        <v>58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ht="14.45" customHeight="1" x14ac:dyDescent="0.25">
      <c r="A36" s="30"/>
      <c r="B36" s="206" t="s">
        <v>158</v>
      </c>
      <c r="C36" s="210"/>
      <c r="D36" s="212"/>
      <c r="E36" s="212"/>
      <c r="F36" s="212"/>
      <c r="G36" s="212"/>
      <c r="H36" s="238">
        <f>SUM(H38+H37)</f>
        <v>0</v>
      </c>
      <c r="I36" s="239"/>
      <c r="J36" s="102"/>
      <c r="K36" s="70"/>
      <c r="L36" s="70"/>
      <c r="M36" s="70"/>
      <c r="N36" s="70"/>
      <c r="O36" s="70"/>
      <c r="P36" s="90"/>
    </row>
    <row r="37" spans="1:16" ht="14.45" customHeight="1" x14ac:dyDescent="0.25">
      <c r="A37" s="30"/>
      <c r="B37" s="206" t="s">
        <v>159</v>
      </c>
      <c r="C37" s="210"/>
      <c r="D37" s="212"/>
      <c r="E37" s="212"/>
      <c r="F37" s="212"/>
      <c r="G37" s="212"/>
      <c r="H37" s="258"/>
      <c r="I37" s="259"/>
      <c r="J37" s="102"/>
      <c r="K37" s="70"/>
      <c r="L37" s="70"/>
      <c r="M37" s="70"/>
      <c r="N37" s="70"/>
      <c r="O37" s="70"/>
      <c r="P37" s="90"/>
    </row>
    <row r="38" spans="1:16" ht="14.45" customHeight="1" x14ac:dyDescent="0.25">
      <c r="A38" s="30"/>
      <c r="B38" s="206" t="s">
        <v>160</v>
      </c>
      <c r="C38" s="210"/>
      <c r="D38" s="212"/>
      <c r="E38" s="212"/>
      <c r="F38" s="212"/>
      <c r="G38" s="212"/>
      <c r="H38" s="258"/>
      <c r="I38" s="259"/>
      <c r="J38" s="102"/>
      <c r="K38" s="70"/>
      <c r="L38" s="70"/>
      <c r="M38" s="70"/>
      <c r="N38" s="70"/>
      <c r="O38" s="70"/>
      <c r="P38" s="90"/>
    </row>
    <row r="39" spans="1:16" s="105" customFormat="1" ht="5.85" customHeight="1" x14ac:dyDescent="0.25">
      <c r="A39" s="106"/>
      <c r="B39" s="145"/>
      <c r="C39" s="91"/>
      <c r="D39" s="91"/>
      <c r="E39" s="91"/>
      <c r="F39" s="91"/>
      <c r="G39" s="91"/>
      <c r="H39" s="108"/>
      <c r="I39" s="109"/>
      <c r="J39" s="91"/>
      <c r="K39" s="91"/>
      <c r="L39" s="91"/>
      <c r="M39" s="91"/>
      <c r="N39" s="91"/>
      <c r="O39" s="91"/>
      <c r="P39" s="90"/>
    </row>
    <row r="40" spans="1:16" ht="14.45" customHeight="1" x14ac:dyDescent="0.25">
      <c r="A40" s="30"/>
      <c r="B40" s="206" t="s">
        <v>161</v>
      </c>
      <c r="C40" s="210"/>
      <c r="D40" s="212"/>
      <c r="E40" s="212"/>
      <c r="F40" s="212"/>
      <c r="G40" s="212"/>
      <c r="H40" s="238">
        <f>SUM(H41+H42+H43)</f>
        <v>0</v>
      </c>
      <c r="I40" s="239"/>
      <c r="J40" s="241" t="s">
        <v>145</v>
      </c>
      <c r="K40" s="241"/>
      <c r="L40" s="241"/>
      <c r="M40" s="241"/>
      <c r="N40" s="241"/>
      <c r="O40" s="241"/>
      <c r="P40" s="90"/>
    </row>
    <row r="41" spans="1:16" ht="14.45" customHeight="1" x14ac:dyDescent="0.25">
      <c r="A41" s="30"/>
      <c r="B41" s="206" t="s">
        <v>162</v>
      </c>
      <c r="C41" s="210"/>
      <c r="D41" s="212"/>
      <c r="E41" s="212"/>
      <c r="F41" s="212"/>
      <c r="G41" s="212"/>
      <c r="H41" s="258"/>
      <c r="I41" s="259"/>
      <c r="J41" s="241"/>
      <c r="K41" s="241"/>
      <c r="L41" s="241"/>
      <c r="M41" s="241"/>
      <c r="N41" s="241"/>
      <c r="O41" s="241"/>
      <c r="P41" s="90"/>
    </row>
    <row r="42" spans="1:16" ht="14.45" customHeight="1" x14ac:dyDescent="0.25">
      <c r="A42" s="30"/>
      <c r="B42" s="206" t="s">
        <v>163</v>
      </c>
      <c r="C42" s="210"/>
      <c r="D42" s="212"/>
      <c r="E42" s="212"/>
      <c r="F42" s="212"/>
      <c r="G42" s="212"/>
      <c r="H42" s="258"/>
      <c r="I42" s="259"/>
      <c r="J42" s="241"/>
      <c r="K42" s="241"/>
      <c r="L42" s="241"/>
      <c r="M42" s="241"/>
      <c r="N42" s="241"/>
      <c r="O42" s="241"/>
      <c r="P42" s="90"/>
    </row>
    <row r="43" spans="1:16" ht="14.45" customHeight="1" x14ac:dyDescent="0.25">
      <c r="A43" s="30"/>
      <c r="B43" s="206" t="s">
        <v>164</v>
      </c>
      <c r="C43" s="210"/>
      <c r="D43" s="212"/>
      <c r="E43" s="212"/>
      <c r="F43" s="212"/>
      <c r="G43" s="212"/>
      <c r="H43" s="258"/>
      <c r="I43" s="259"/>
      <c r="J43" s="241"/>
      <c r="K43" s="241"/>
      <c r="L43" s="241"/>
      <c r="M43" s="241"/>
      <c r="N43" s="241"/>
      <c r="O43" s="241"/>
      <c r="P43" s="90"/>
    </row>
    <row r="44" spans="1:16" s="105" customFormat="1" ht="5.85" customHeight="1" x14ac:dyDescent="0.25">
      <c r="A44" s="106"/>
      <c r="B44" s="336"/>
      <c r="C44" s="336"/>
      <c r="D44" s="336"/>
      <c r="E44" s="336"/>
      <c r="F44" s="336"/>
      <c r="G44" s="336"/>
      <c r="H44" s="336"/>
      <c r="I44" s="336"/>
      <c r="J44" s="241"/>
      <c r="K44" s="241"/>
      <c r="L44" s="241"/>
      <c r="M44" s="241"/>
      <c r="N44" s="241"/>
      <c r="O44" s="241"/>
      <c r="P44" s="90"/>
    </row>
    <row r="45" spans="1:16" ht="14.45" customHeight="1" x14ac:dyDescent="0.25">
      <c r="A45" s="30"/>
      <c r="B45" s="290" t="s">
        <v>165</v>
      </c>
      <c r="C45" s="291"/>
      <c r="D45" s="291"/>
      <c r="E45" s="291"/>
      <c r="F45" s="291"/>
      <c r="G45" s="291"/>
      <c r="H45" s="258"/>
      <c r="I45" s="259"/>
      <c r="J45" s="328" t="s">
        <v>149</v>
      </c>
      <c r="K45" s="212"/>
      <c r="L45" s="212"/>
      <c r="M45" s="212"/>
      <c r="N45" s="212"/>
      <c r="O45" s="212"/>
      <c r="P45" s="12"/>
    </row>
    <row r="46" spans="1:16" s="105" customFormat="1" ht="5.85" customHeight="1" x14ac:dyDescent="0.25">
      <c r="A46" s="106"/>
      <c r="B46" s="336"/>
      <c r="C46" s="336"/>
      <c r="D46" s="336"/>
      <c r="E46" s="336"/>
      <c r="F46" s="336"/>
      <c r="G46" s="336"/>
      <c r="H46" s="336"/>
      <c r="I46" s="336"/>
      <c r="J46" s="329"/>
      <c r="K46" s="212"/>
      <c r="L46" s="212"/>
      <c r="M46" s="212"/>
      <c r="N46" s="212"/>
      <c r="O46" s="212"/>
      <c r="P46" s="107"/>
    </row>
    <row r="47" spans="1:16" s="143" customFormat="1" ht="14.45" customHeight="1" x14ac:dyDescent="0.25">
      <c r="A47" s="142"/>
      <c r="B47" s="206" t="s">
        <v>150</v>
      </c>
      <c r="C47" s="212"/>
      <c r="D47" s="212"/>
      <c r="E47" s="212"/>
      <c r="F47" s="212"/>
      <c r="G47" s="213"/>
      <c r="H47" s="238">
        <f>IF((H41-0.1*H129)&lt;0,"0",H41-0.1*H129)+H42+H43+H45</f>
        <v>0</v>
      </c>
      <c r="I47" s="239"/>
      <c r="J47" s="330"/>
      <c r="K47" s="212"/>
      <c r="L47" s="212"/>
      <c r="M47" s="212"/>
      <c r="N47" s="212"/>
      <c r="O47" s="212"/>
      <c r="P47" s="144"/>
    </row>
    <row r="48" spans="1:16" s="143" customFormat="1" ht="5.25" customHeight="1" x14ac:dyDescent="0.25">
      <c r="A48" s="142"/>
      <c r="B48" s="49"/>
      <c r="C48" s="39"/>
      <c r="D48" s="39"/>
      <c r="E48" s="39"/>
      <c r="F48" s="39"/>
      <c r="G48" s="39"/>
      <c r="H48" s="150"/>
      <c r="I48" s="151"/>
      <c r="J48" s="330"/>
      <c r="K48" s="212"/>
      <c r="L48" s="212"/>
      <c r="M48" s="212"/>
      <c r="N48" s="212"/>
      <c r="O48" s="212"/>
      <c r="P48" s="144"/>
    </row>
    <row r="49" spans="1:16" ht="37.15" customHeight="1" x14ac:dyDescent="0.25">
      <c r="A49" s="30"/>
      <c r="B49" s="263" t="s">
        <v>166</v>
      </c>
      <c r="C49" s="270"/>
      <c r="D49" s="270"/>
      <c r="E49" s="270"/>
      <c r="F49" s="270"/>
      <c r="G49" s="270"/>
      <c r="H49" s="258"/>
      <c r="I49" s="259"/>
      <c r="J49" s="331"/>
      <c r="K49" s="212"/>
      <c r="L49" s="212"/>
      <c r="M49" s="212"/>
      <c r="N49" s="212"/>
      <c r="O49" s="212"/>
      <c r="P49" s="12"/>
    </row>
    <row r="50" spans="1:16" ht="13.5" customHeight="1" x14ac:dyDescent="0.25">
      <c r="A50" s="30"/>
      <c r="B50" s="196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12"/>
    </row>
    <row r="51" spans="1:16" s="124" customFormat="1" ht="13.5" customHeight="1" x14ac:dyDescent="0.25">
      <c r="A51" s="125"/>
      <c r="B51" s="196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126"/>
    </row>
    <row r="52" spans="1:16" ht="19.5" customHeight="1" x14ac:dyDescent="0.25">
      <c r="A52" s="30"/>
      <c r="B52" s="186" t="s">
        <v>134</v>
      </c>
      <c r="C52" s="187"/>
      <c r="D52" s="187"/>
      <c r="E52" s="187"/>
      <c r="F52" s="187"/>
      <c r="G52" s="187"/>
      <c r="H52" s="196"/>
      <c r="I52" s="196"/>
      <c r="J52" s="196"/>
      <c r="K52" s="196"/>
      <c r="L52" s="196"/>
      <c r="M52" s="196"/>
      <c r="N52" s="196"/>
      <c r="O52" s="196"/>
      <c r="P52" s="196"/>
    </row>
    <row r="53" spans="1:16" ht="14.45" customHeight="1" x14ac:dyDescent="0.25">
      <c r="A53" s="30"/>
      <c r="B53" s="253" t="s">
        <v>40</v>
      </c>
      <c r="C53" s="254"/>
      <c r="D53" s="254"/>
      <c r="E53" s="19">
        <v>1</v>
      </c>
      <c r="F53" s="20">
        <v>2</v>
      </c>
      <c r="G53" s="20">
        <v>3</v>
      </c>
      <c r="H53" s="20">
        <v>4</v>
      </c>
      <c r="I53" s="20">
        <v>5</v>
      </c>
      <c r="J53" s="20">
        <v>6</v>
      </c>
      <c r="K53" s="20">
        <v>7</v>
      </c>
      <c r="L53" s="20">
        <v>8</v>
      </c>
      <c r="M53" s="20">
        <v>9</v>
      </c>
      <c r="N53" s="20">
        <v>10</v>
      </c>
      <c r="O53" s="21" t="s">
        <v>59</v>
      </c>
      <c r="P53" s="196"/>
    </row>
    <row r="54" spans="1:16" x14ac:dyDescent="0.25">
      <c r="A54" s="30"/>
      <c r="B54" s="255" t="s">
        <v>167</v>
      </c>
      <c r="C54" s="196"/>
      <c r="D54" s="19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>
        <f>SUM(E54:N54)</f>
        <v>0</v>
      </c>
      <c r="P54" s="196"/>
    </row>
    <row r="55" spans="1:16" x14ac:dyDescent="0.25">
      <c r="A55" s="30"/>
      <c r="B55" s="255" t="s">
        <v>168</v>
      </c>
      <c r="C55" s="196"/>
      <c r="D55" s="196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>
        <f t="shared" ref="O55:O62" si="0">SUM(E55:N55)</f>
        <v>0</v>
      </c>
      <c r="P55" s="196"/>
    </row>
    <row r="56" spans="1:16" ht="14.45" customHeight="1" x14ac:dyDescent="0.25">
      <c r="A56" s="30"/>
      <c r="B56" s="255" t="s">
        <v>169</v>
      </c>
      <c r="C56" s="196"/>
      <c r="D56" s="19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>
        <f t="shared" si="0"/>
        <v>0</v>
      </c>
      <c r="P56" s="196"/>
    </row>
    <row r="57" spans="1:16" x14ac:dyDescent="0.25">
      <c r="A57" s="30"/>
      <c r="B57" s="255" t="s">
        <v>170</v>
      </c>
      <c r="C57" s="196"/>
      <c r="D57" s="19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>
        <f t="shared" si="0"/>
        <v>0</v>
      </c>
      <c r="P57" s="196"/>
    </row>
    <row r="58" spans="1:16" x14ac:dyDescent="0.25">
      <c r="A58" s="30"/>
      <c r="B58" s="299" t="s">
        <v>42</v>
      </c>
      <c r="C58" s="196"/>
      <c r="D58" s="22" t="s">
        <v>43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>
        <f t="shared" si="0"/>
        <v>0</v>
      </c>
      <c r="P58" s="196"/>
    </row>
    <row r="59" spans="1:16" x14ac:dyDescent="0.25">
      <c r="A59" s="30"/>
      <c r="B59" s="196"/>
      <c r="C59" s="196"/>
      <c r="D59" s="22" t="s">
        <v>41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>
        <f t="shared" si="0"/>
        <v>0</v>
      </c>
      <c r="P59" s="196"/>
    </row>
    <row r="60" spans="1:16" x14ac:dyDescent="0.25">
      <c r="A60" s="30"/>
      <c r="B60" s="255" t="s">
        <v>71</v>
      </c>
      <c r="C60" s="196"/>
      <c r="D60" s="19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3">
        <f t="shared" si="0"/>
        <v>0</v>
      </c>
      <c r="P60" s="196"/>
    </row>
    <row r="61" spans="1:16" x14ac:dyDescent="0.25">
      <c r="A61" s="30"/>
      <c r="B61" s="255" t="s">
        <v>70</v>
      </c>
      <c r="C61" s="196"/>
      <c r="D61" s="19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>
        <f t="shared" si="0"/>
        <v>0</v>
      </c>
      <c r="P61" s="196"/>
    </row>
    <row r="62" spans="1:16" ht="13.9" customHeight="1" x14ac:dyDescent="0.25">
      <c r="A62" s="30"/>
      <c r="B62" s="281" t="s">
        <v>171</v>
      </c>
      <c r="C62" s="282"/>
      <c r="D62" s="28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>
        <f t="shared" si="0"/>
        <v>0</v>
      </c>
      <c r="P62" s="196"/>
    </row>
    <row r="63" spans="1:16" s="124" customFormat="1" ht="13.9" customHeight="1" x14ac:dyDescent="0.25">
      <c r="A63" s="125"/>
      <c r="B63" s="133"/>
      <c r="C63" s="134"/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96"/>
    </row>
    <row r="64" spans="1:16" s="124" customFormat="1" ht="24" customHeight="1" x14ac:dyDescent="0.25">
      <c r="A64" s="125"/>
      <c r="B64" s="185" t="str">
        <f>IF(OR(O56&gt;O57,O57&gt;O54),"Verificam-se erros no preenchimento do Quadro sinótico.  
A área de implantação não pode ser superior à área de impermeabilização e/ou a área de impermeabilização não pode ser superior à área do lote.","")</f>
        <v/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96"/>
    </row>
    <row r="65" spans="1:16" s="124" customFormat="1" ht="13.9" customHeight="1" x14ac:dyDescent="0.25">
      <c r="A65" s="125"/>
      <c r="B65" s="133"/>
      <c r="C65" s="134"/>
      <c r="D65" s="134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6"/>
      <c r="P65" s="196"/>
    </row>
    <row r="66" spans="1:16" s="124" customFormat="1" ht="17.25" customHeight="1" x14ac:dyDescent="0.25">
      <c r="A66" s="125"/>
      <c r="B66" s="133"/>
      <c r="C66" s="134"/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6"/>
      <c r="P66" s="196"/>
    </row>
    <row r="67" spans="1:16" s="124" customFormat="1" ht="10.5" customHeight="1" x14ac:dyDescent="0.25">
      <c r="A67" s="125"/>
      <c r="B67" s="174"/>
      <c r="C67" s="93"/>
      <c r="D67" s="93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6"/>
      <c r="P67" s="196"/>
    </row>
    <row r="68" spans="1:16" s="176" customFormat="1" ht="14.45" customHeight="1" x14ac:dyDescent="0.25">
      <c r="A68" s="175"/>
      <c r="B68" s="271"/>
      <c r="C68" s="272"/>
      <c r="D68" s="272"/>
      <c r="E68" s="177">
        <v>1</v>
      </c>
      <c r="F68" s="178">
        <v>2</v>
      </c>
      <c r="G68" s="178">
        <v>3</v>
      </c>
      <c r="H68" s="178">
        <v>4</v>
      </c>
      <c r="I68" s="178">
        <v>5</v>
      </c>
      <c r="J68" s="178">
        <v>6</v>
      </c>
      <c r="K68" s="178">
        <v>7</v>
      </c>
      <c r="L68" s="178">
        <v>8</v>
      </c>
      <c r="M68" s="178">
        <v>9</v>
      </c>
      <c r="N68" s="178">
        <v>10</v>
      </c>
      <c r="O68" s="179" t="s">
        <v>59</v>
      </c>
      <c r="P68" s="196"/>
    </row>
    <row r="69" spans="1:16" ht="14.45" customHeight="1" x14ac:dyDescent="0.25">
      <c r="A69" s="30"/>
      <c r="B69" s="245" t="s">
        <v>172</v>
      </c>
      <c r="C69" s="279" t="s">
        <v>44</v>
      </c>
      <c r="D69" s="280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>
        <f t="shared" ref="O69:O86" si="1">SUM(E69:N69)</f>
        <v>0</v>
      </c>
      <c r="P69" s="196"/>
    </row>
    <row r="70" spans="1:16" x14ac:dyDescent="0.25">
      <c r="A70" s="30"/>
      <c r="B70" s="307"/>
      <c r="C70" s="279" t="s">
        <v>45</v>
      </c>
      <c r="D70" s="28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>
        <f t="shared" si="1"/>
        <v>0</v>
      </c>
      <c r="P70" s="196"/>
    </row>
    <row r="71" spans="1:16" x14ac:dyDescent="0.25">
      <c r="A71" s="30"/>
      <c r="B71" s="307"/>
      <c r="C71" s="279" t="s">
        <v>60</v>
      </c>
      <c r="D71" s="28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>
        <f>SUM(E71:N71)</f>
        <v>0</v>
      </c>
      <c r="P71" s="196"/>
    </row>
    <row r="72" spans="1:16" ht="21" customHeight="1" x14ac:dyDescent="0.25">
      <c r="A72" s="30"/>
      <c r="B72" s="307"/>
      <c r="C72" s="267" t="s">
        <v>61</v>
      </c>
      <c r="D72" s="244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>
        <f>SUM(E72:N72)</f>
        <v>0</v>
      </c>
      <c r="P72" s="196"/>
    </row>
    <row r="73" spans="1:16" x14ac:dyDescent="0.25">
      <c r="A73" s="30"/>
      <c r="B73" s="307"/>
      <c r="C73" s="279" t="s">
        <v>46</v>
      </c>
      <c r="D73" s="28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3">
        <f t="shared" si="1"/>
        <v>0</v>
      </c>
      <c r="P73" s="196"/>
    </row>
    <row r="74" spans="1:16" x14ac:dyDescent="0.25">
      <c r="A74" s="30"/>
      <c r="B74" s="307"/>
      <c r="C74" s="279" t="s">
        <v>47</v>
      </c>
      <c r="D74" s="28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>
        <f t="shared" si="1"/>
        <v>0</v>
      </c>
      <c r="P74" s="196"/>
    </row>
    <row r="75" spans="1:16" x14ac:dyDescent="0.25">
      <c r="A75" s="30"/>
      <c r="B75" s="307"/>
      <c r="C75" s="279" t="s">
        <v>48</v>
      </c>
      <c r="D75" s="28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3">
        <f t="shared" si="1"/>
        <v>0</v>
      </c>
      <c r="P75" s="196"/>
    </row>
    <row r="76" spans="1:16" ht="25.5" customHeight="1" x14ac:dyDescent="0.25">
      <c r="A76" s="30"/>
      <c r="B76" s="307"/>
      <c r="C76" s="267" t="s">
        <v>49</v>
      </c>
      <c r="D76" s="244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3">
        <f t="shared" si="1"/>
        <v>0</v>
      </c>
      <c r="P76" s="196"/>
    </row>
    <row r="77" spans="1:16" ht="14.45" customHeight="1" x14ac:dyDescent="0.25">
      <c r="A77" s="30"/>
      <c r="B77" s="307"/>
      <c r="C77" s="267" t="s">
        <v>50</v>
      </c>
      <c r="D77" s="244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>
        <f t="shared" si="1"/>
        <v>0</v>
      </c>
      <c r="P77" s="196"/>
    </row>
    <row r="78" spans="1:16" s="53" customFormat="1" ht="14.45" customHeight="1" x14ac:dyDescent="0.25">
      <c r="A78" s="52"/>
      <c r="B78" s="307"/>
      <c r="C78" s="292" t="s">
        <v>92</v>
      </c>
      <c r="D78" s="244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3">
        <f t="shared" si="1"/>
        <v>0</v>
      </c>
      <c r="P78" s="196"/>
    </row>
    <row r="79" spans="1:16" s="112" customFormat="1" ht="14.45" customHeight="1" x14ac:dyDescent="0.25">
      <c r="A79" s="113"/>
      <c r="B79" s="307"/>
      <c r="C79" s="292" t="s">
        <v>107</v>
      </c>
      <c r="D79" s="244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>
        <f t="shared" si="1"/>
        <v>0</v>
      </c>
      <c r="P79" s="196"/>
    </row>
    <row r="80" spans="1:16" s="112" customFormat="1" ht="21.75" customHeight="1" x14ac:dyDescent="0.25">
      <c r="A80" s="113"/>
      <c r="B80" s="308"/>
      <c r="C80" s="305" t="s">
        <v>108</v>
      </c>
      <c r="D80" s="30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>
        <f t="shared" si="1"/>
        <v>0</v>
      </c>
      <c r="P80" s="196"/>
    </row>
    <row r="81" spans="1:16" s="155" customFormat="1" x14ac:dyDescent="0.25">
      <c r="A81" s="157"/>
      <c r="B81" s="266" t="s">
        <v>152</v>
      </c>
      <c r="C81" s="266"/>
      <c r="D81" s="266"/>
      <c r="E81" s="170">
        <f>SUM(E69:E80)</f>
        <v>0</v>
      </c>
      <c r="F81" s="170">
        <f t="shared" ref="F81:O81" si="2">SUM(F69:F80)</f>
        <v>0</v>
      </c>
      <c r="G81" s="170">
        <f t="shared" si="2"/>
        <v>0</v>
      </c>
      <c r="H81" s="170">
        <f t="shared" si="2"/>
        <v>0</v>
      </c>
      <c r="I81" s="170">
        <f t="shared" si="2"/>
        <v>0</v>
      </c>
      <c r="J81" s="170">
        <f t="shared" si="2"/>
        <v>0</v>
      </c>
      <c r="K81" s="170">
        <f t="shared" si="2"/>
        <v>0</v>
      </c>
      <c r="L81" s="170">
        <f t="shared" si="2"/>
        <v>0</v>
      </c>
      <c r="M81" s="170">
        <f t="shared" si="2"/>
        <v>0</v>
      </c>
      <c r="N81" s="170">
        <f>SUM(N69:N80)</f>
        <v>0</v>
      </c>
      <c r="O81" s="171">
        <f t="shared" si="2"/>
        <v>0</v>
      </c>
      <c r="P81" s="196"/>
    </row>
    <row r="82" spans="1:16" ht="28.5" customHeight="1" x14ac:dyDescent="0.25">
      <c r="A82" s="30"/>
      <c r="B82" s="245" t="s">
        <v>173</v>
      </c>
      <c r="C82" s="243" t="s">
        <v>93</v>
      </c>
      <c r="D82" s="24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>
        <f t="shared" si="1"/>
        <v>0</v>
      </c>
      <c r="P82" s="196"/>
    </row>
    <row r="83" spans="1:16" s="53" customFormat="1" x14ac:dyDescent="0.25">
      <c r="A83" s="52"/>
      <c r="B83" s="245"/>
      <c r="C83" s="243" t="s">
        <v>94</v>
      </c>
      <c r="D83" s="244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>
        <f t="shared" si="1"/>
        <v>0</v>
      </c>
      <c r="P83" s="196"/>
    </row>
    <row r="84" spans="1:16" s="53" customFormat="1" ht="21" customHeight="1" x14ac:dyDescent="0.25">
      <c r="A84" s="52"/>
      <c r="B84" s="245"/>
      <c r="C84" s="243" t="s">
        <v>109</v>
      </c>
      <c r="D84" s="244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>
        <f t="shared" si="1"/>
        <v>0</v>
      </c>
      <c r="P84" s="196"/>
    </row>
    <row r="85" spans="1:16" s="112" customFormat="1" ht="21" customHeight="1" x14ac:dyDescent="0.25">
      <c r="A85" s="113"/>
      <c r="B85" s="245"/>
      <c r="C85" s="243" t="s">
        <v>110</v>
      </c>
      <c r="D85" s="244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>
        <f t="shared" si="1"/>
        <v>0</v>
      </c>
      <c r="P85" s="196"/>
    </row>
    <row r="86" spans="1:16" ht="22.5" customHeight="1" x14ac:dyDescent="0.25">
      <c r="A86" s="30"/>
      <c r="B86" s="245"/>
      <c r="C86" s="243" t="s">
        <v>95</v>
      </c>
      <c r="D86" s="244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1">
        <f t="shared" si="1"/>
        <v>0</v>
      </c>
      <c r="P86" s="196"/>
    </row>
    <row r="87" spans="1:16" s="155" customFormat="1" x14ac:dyDescent="0.25">
      <c r="A87" s="157"/>
      <c r="B87" s="265" t="s">
        <v>153</v>
      </c>
      <c r="C87" s="265"/>
      <c r="D87" s="265"/>
      <c r="E87" s="172">
        <f>SUM(E69:E80)+SUM(E82:E86)</f>
        <v>0</v>
      </c>
      <c r="F87" s="172">
        <f>SUM(F69:F80)+SUM(F82:F86)</f>
        <v>0</v>
      </c>
      <c r="G87" s="172">
        <f t="shared" ref="G87:O87" si="3">SUM(G69:G80)+SUM(G82:G86)</f>
        <v>0</v>
      </c>
      <c r="H87" s="172">
        <f t="shared" si="3"/>
        <v>0</v>
      </c>
      <c r="I87" s="172">
        <f t="shared" si="3"/>
        <v>0</v>
      </c>
      <c r="J87" s="172">
        <f t="shared" si="3"/>
        <v>0</v>
      </c>
      <c r="K87" s="172">
        <f t="shared" si="3"/>
        <v>0</v>
      </c>
      <c r="L87" s="172">
        <f t="shared" si="3"/>
        <v>0</v>
      </c>
      <c r="M87" s="172">
        <f t="shared" si="3"/>
        <v>0</v>
      </c>
      <c r="N87" s="172">
        <f t="shared" si="3"/>
        <v>0</v>
      </c>
      <c r="O87" s="173">
        <f t="shared" si="3"/>
        <v>0</v>
      </c>
      <c r="P87" s="156"/>
    </row>
    <row r="88" spans="1:16" s="112" customFormat="1" ht="26.25" customHeight="1" x14ac:dyDescent="0.25">
      <c r="A88" s="113"/>
      <c r="B88" s="301" t="s">
        <v>174</v>
      </c>
      <c r="C88" s="302" t="s">
        <v>111</v>
      </c>
      <c r="D88" s="3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4">
        <f t="shared" ref="O88:O92" si="4">SUM(E88:N88)</f>
        <v>0</v>
      </c>
      <c r="P88" s="114"/>
    </row>
    <row r="89" spans="1:16" s="112" customFormat="1" ht="20.25" customHeight="1" x14ac:dyDescent="0.25">
      <c r="A89" s="113"/>
      <c r="B89" s="245"/>
      <c r="C89" s="267" t="s">
        <v>112</v>
      </c>
      <c r="D89" s="244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3">
        <f t="shared" si="4"/>
        <v>0</v>
      </c>
      <c r="P89" s="114"/>
    </row>
    <row r="90" spans="1:16" s="112" customFormat="1" ht="21" customHeight="1" x14ac:dyDescent="0.25">
      <c r="A90" s="113"/>
      <c r="B90" s="245"/>
      <c r="C90" s="267" t="s">
        <v>113</v>
      </c>
      <c r="D90" s="244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>
        <f t="shared" si="4"/>
        <v>0</v>
      </c>
      <c r="P90" s="114"/>
    </row>
    <row r="91" spans="1:16" s="112" customFormat="1" ht="21.75" customHeight="1" x14ac:dyDescent="0.25">
      <c r="A91" s="113"/>
      <c r="B91" s="245"/>
      <c r="C91" s="267" t="s">
        <v>114</v>
      </c>
      <c r="D91" s="244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>
        <f t="shared" si="4"/>
        <v>0</v>
      </c>
      <c r="P91" s="114"/>
    </row>
    <row r="92" spans="1:16" s="112" customFormat="1" ht="19.5" customHeight="1" x14ac:dyDescent="0.25">
      <c r="A92" s="113"/>
      <c r="B92" s="245"/>
      <c r="C92" s="268" t="s">
        <v>115</v>
      </c>
      <c r="D92" s="269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>
        <f t="shared" si="4"/>
        <v>0</v>
      </c>
      <c r="P92" s="114"/>
    </row>
    <row r="93" spans="1:16" s="28" customFormat="1" ht="26.25" customHeight="1" x14ac:dyDescent="0.25">
      <c r="A93" s="30"/>
      <c r="B93" s="326" t="s">
        <v>96</v>
      </c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44"/>
    </row>
    <row r="94" spans="1:16" s="124" customFormat="1" x14ac:dyDescent="0.25">
      <c r="A94" s="125"/>
      <c r="B94" s="246" t="s">
        <v>135</v>
      </c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x14ac:dyDescent="0.25">
      <c r="A95" s="30"/>
      <c r="B95" s="205" t="s">
        <v>175</v>
      </c>
      <c r="C95" s="196"/>
      <c r="D95" s="196"/>
      <c r="E95" s="196"/>
      <c r="F95" s="196"/>
      <c r="G95" s="196"/>
      <c r="H95" s="258"/>
      <c r="I95" s="259"/>
      <c r="J95" s="229" t="str">
        <f>IF(H95&gt;H10,"Erro - área superior à do terreno (2.1.)","")</f>
        <v/>
      </c>
      <c r="K95" s="230"/>
      <c r="L95" s="230"/>
      <c r="M95" s="230"/>
      <c r="N95" s="230"/>
      <c r="O95" s="230"/>
      <c r="P95" s="59"/>
    </row>
    <row r="96" spans="1:16" x14ac:dyDescent="0.25">
      <c r="A96" s="30"/>
      <c r="B96" s="205" t="s">
        <v>136</v>
      </c>
      <c r="C96" s="196"/>
      <c r="D96" s="196"/>
      <c r="E96" s="196"/>
      <c r="F96" s="196"/>
      <c r="G96" s="196"/>
      <c r="H96" s="238" t="e">
        <f>H95/H10</f>
        <v>#DIV/0!</v>
      </c>
      <c r="I96" s="239"/>
      <c r="J96" s="81"/>
      <c r="K96" s="82"/>
      <c r="L96" s="82"/>
      <c r="M96" s="82"/>
      <c r="N96" s="82"/>
      <c r="O96" s="82"/>
      <c r="P96" s="59"/>
    </row>
    <row r="97" spans="1:16" x14ac:dyDescent="0.25">
      <c r="A97" s="30"/>
      <c r="B97" s="205" t="s">
        <v>137</v>
      </c>
      <c r="C97" s="196"/>
      <c r="D97" s="196"/>
      <c r="E97" s="196"/>
      <c r="F97" s="196"/>
      <c r="G97" s="196"/>
      <c r="H97" s="256"/>
      <c r="I97" s="257"/>
      <c r="J97" s="81"/>
      <c r="K97" s="82"/>
      <c r="L97" s="82"/>
      <c r="M97" s="82"/>
      <c r="N97" s="82"/>
      <c r="O97" s="82"/>
      <c r="P97" s="59"/>
    </row>
    <row r="98" spans="1:16" ht="14.45" customHeight="1" x14ac:dyDescent="0.25">
      <c r="A98" s="30"/>
      <c r="B98" s="205" t="s">
        <v>176</v>
      </c>
      <c r="C98" s="196"/>
      <c r="D98" s="196"/>
      <c r="E98" s="196"/>
      <c r="F98" s="196"/>
      <c r="G98" s="196"/>
      <c r="H98" s="238">
        <f>SUM(H99+O82+O86+O83+O84+O85)</f>
        <v>0</v>
      </c>
      <c r="I98" s="239"/>
      <c r="J98" s="334" t="s">
        <v>144</v>
      </c>
      <c r="K98" s="335"/>
      <c r="L98" s="335"/>
      <c r="M98" s="335"/>
      <c r="N98" s="335"/>
      <c r="O98" s="335"/>
      <c r="P98" s="59"/>
    </row>
    <row r="99" spans="1:16" x14ac:dyDescent="0.25">
      <c r="A99" s="30"/>
      <c r="B99" s="205" t="s">
        <v>177</v>
      </c>
      <c r="C99" s="196"/>
      <c r="D99" s="196"/>
      <c r="E99" s="196"/>
      <c r="F99" s="196"/>
      <c r="G99" s="196"/>
      <c r="H99" s="238">
        <f>SUM(O69:O80)</f>
        <v>0</v>
      </c>
      <c r="I99" s="239"/>
      <c r="J99" s="334"/>
      <c r="K99" s="335"/>
      <c r="L99" s="335"/>
      <c r="M99" s="335"/>
      <c r="N99" s="335"/>
      <c r="O99" s="335"/>
      <c r="P99" s="59"/>
    </row>
    <row r="100" spans="1:16" x14ac:dyDescent="0.25">
      <c r="A100" s="30"/>
      <c r="B100" s="205" t="s">
        <v>138</v>
      </c>
      <c r="C100" s="196"/>
      <c r="D100" s="196"/>
      <c r="E100" s="196"/>
      <c r="F100" s="196"/>
      <c r="G100" s="196"/>
      <c r="H100" s="238" t="e">
        <f>H99/H10</f>
        <v>#DIV/0!</v>
      </c>
      <c r="I100" s="239"/>
      <c r="J100" s="334"/>
      <c r="K100" s="335"/>
      <c r="L100" s="335"/>
      <c r="M100" s="335"/>
      <c r="N100" s="335"/>
      <c r="O100" s="335"/>
      <c r="P100" s="59"/>
    </row>
    <row r="101" spans="1:16" x14ac:dyDescent="0.25">
      <c r="A101" s="30"/>
      <c r="B101" s="205" t="s">
        <v>178</v>
      </c>
      <c r="C101" s="196"/>
      <c r="D101" s="196"/>
      <c r="E101" s="196"/>
      <c r="F101" s="196"/>
      <c r="G101" s="196"/>
      <c r="H101" s="238">
        <f>SUM(O62)</f>
        <v>0</v>
      </c>
      <c r="I101" s="239"/>
      <c r="J101" s="334"/>
      <c r="K101" s="335"/>
      <c r="L101" s="335"/>
      <c r="M101" s="335"/>
      <c r="N101" s="335"/>
      <c r="O101" s="335"/>
      <c r="P101" s="59"/>
    </row>
    <row r="102" spans="1:16" x14ac:dyDescent="0.25">
      <c r="A102" s="30"/>
      <c r="B102" s="205" t="s">
        <v>179</v>
      </c>
      <c r="C102" s="196"/>
      <c r="D102" s="196"/>
      <c r="E102" s="196"/>
      <c r="F102" s="196"/>
      <c r="G102" s="196"/>
      <c r="H102" s="238">
        <f>SUM(O56)</f>
        <v>0</v>
      </c>
      <c r="I102" s="239"/>
      <c r="J102" s="334"/>
      <c r="K102" s="335"/>
      <c r="L102" s="335"/>
      <c r="M102" s="335"/>
      <c r="N102" s="335"/>
      <c r="O102" s="335"/>
      <c r="P102" s="59"/>
    </row>
    <row r="103" spans="1:16" s="124" customFormat="1" ht="17.25" customHeight="1" x14ac:dyDescent="0.25">
      <c r="A103" s="125"/>
      <c r="B103" s="128"/>
      <c r="C103" s="126"/>
      <c r="D103" s="126"/>
      <c r="E103" s="126"/>
      <c r="F103" s="126"/>
      <c r="G103" s="126"/>
      <c r="H103" s="130"/>
      <c r="I103" s="131"/>
      <c r="J103" s="127"/>
      <c r="K103" s="127"/>
      <c r="L103" s="127"/>
      <c r="M103" s="127"/>
      <c r="N103" s="127"/>
      <c r="O103" s="127"/>
      <c r="P103" s="59"/>
    </row>
    <row r="104" spans="1:16" ht="17.25" customHeight="1" x14ac:dyDescent="0.25">
      <c r="A104" s="30"/>
      <c r="B104" s="304" t="s">
        <v>62</v>
      </c>
      <c r="C104" s="187"/>
      <c r="D104" s="187"/>
      <c r="E104" s="187"/>
      <c r="F104" s="187"/>
      <c r="G104" s="187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1:16" s="112" customFormat="1" ht="17.25" customHeight="1" x14ac:dyDescent="0.25">
      <c r="A105" s="113"/>
      <c r="B105" s="118"/>
      <c r="C105" s="117"/>
      <c r="D105" s="117"/>
      <c r="E105" s="117"/>
      <c r="F105" s="117"/>
      <c r="G105" s="117"/>
      <c r="H105" s="114"/>
      <c r="I105" s="114"/>
      <c r="J105" s="114"/>
      <c r="K105" s="114"/>
      <c r="L105" s="114"/>
      <c r="M105" s="114"/>
      <c r="N105" s="114"/>
      <c r="O105" s="114"/>
      <c r="P105" s="114"/>
    </row>
    <row r="106" spans="1:16" ht="14.45" customHeight="1" x14ac:dyDescent="0.25">
      <c r="A106" s="30"/>
      <c r="B106" s="300" t="s">
        <v>54</v>
      </c>
      <c r="C106" s="300"/>
      <c r="D106" s="300"/>
      <c r="E106" s="41" t="s">
        <v>52</v>
      </c>
      <c r="F106" s="199"/>
      <c r="G106" s="200"/>
      <c r="H106" s="332"/>
      <c r="I106" s="332"/>
      <c r="J106" s="196"/>
      <c r="K106" s="196"/>
      <c r="L106" s="196"/>
      <c r="M106" s="196"/>
      <c r="N106" s="196"/>
      <c r="O106" s="196"/>
      <c r="P106" s="78"/>
    </row>
    <row r="107" spans="1:16" ht="14.45" customHeight="1" x14ac:dyDescent="0.25">
      <c r="A107" s="30"/>
      <c r="B107" s="300"/>
      <c r="C107" s="300"/>
      <c r="D107" s="300"/>
      <c r="E107" s="41" t="s">
        <v>53</v>
      </c>
      <c r="F107" s="199"/>
      <c r="G107" s="200"/>
      <c r="H107" s="34" t="s">
        <v>55</v>
      </c>
      <c r="I107" s="199"/>
      <c r="J107" s="200"/>
      <c r="K107" s="41" t="s">
        <v>56</v>
      </c>
      <c r="L107" s="41"/>
      <c r="M107" s="41"/>
      <c r="N107" s="41"/>
      <c r="O107" s="30"/>
      <c r="P107" s="78"/>
    </row>
    <row r="108" spans="1:16" s="79" customFormat="1" ht="7.5" customHeight="1" x14ac:dyDescent="0.25">
      <c r="A108" s="78"/>
      <c r="B108" s="300"/>
      <c r="C108" s="300"/>
      <c r="D108" s="300"/>
      <c r="E108" s="84"/>
      <c r="F108" s="85"/>
      <c r="G108" s="85"/>
      <c r="H108" s="86"/>
      <c r="I108" s="85"/>
      <c r="J108" s="85"/>
      <c r="K108" s="84"/>
      <c r="L108" s="84"/>
      <c r="M108" s="84"/>
      <c r="N108" s="84"/>
      <c r="O108" s="78"/>
      <c r="P108" s="78"/>
    </row>
    <row r="109" spans="1:16" ht="14.45" customHeight="1" x14ac:dyDescent="0.25">
      <c r="A109" s="30"/>
      <c r="B109" s="300"/>
      <c r="C109" s="300"/>
      <c r="D109" s="300"/>
      <c r="E109" s="41" t="s">
        <v>52</v>
      </c>
      <c r="F109" s="199"/>
      <c r="G109" s="200"/>
      <c r="H109" s="34" t="s">
        <v>55</v>
      </c>
      <c r="I109" s="199"/>
      <c r="J109" s="200"/>
      <c r="K109" s="41" t="s">
        <v>180</v>
      </c>
      <c r="L109" s="41"/>
      <c r="M109" s="41"/>
      <c r="N109" s="41"/>
      <c r="O109" s="30"/>
      <c r="P109" s="78"/>
    </row>
    <row r="110" spans="1:16" ht="14.45" customHeight="1" x14ac:dyDescent="0.25">
      <c r="A110" s="30"/>
      <c r="B110" s="300"/>
      <c r="C110" s="300"/>
      <c r="D110" s="300"/>
      <c r="E110" s="41" t="s">
        <v>53</v>
      </c>
      <c r="F110" s="199"/>
      <c r="G110" s="200"/>
      <c r="H110" s="34" t="s">
        <v>55</v>
      </c>
      <c r="I110" s="199"/>
      <c r="J110" s="200"/>
      <c r="K110" s="41" t="s">
        <v>181</v>
      </c>
      <c r="L110" s="41"/>
      <c r="M110" s="41"/>
      <c r="N110" s="41"/>
      <c r="O110" s="30"/>
      <c r="P110" s="78"/>
    </row>
    <row r="111" spans="1:16" s="112" customFormat="1" ht="19.5" customHeight="1" x14ac:dyDescent="0.25">
      <c r="A111" s="113"/>
      <c r="B111" s="115"/>
      <c r="C111" s="115"/>
      <c r="D111" s="115"/>
      <c r="E111" s="41"/>
      <c r="F111" s="110"/>
      <c r="G111" s="110"/>
      <c r="H111" s="111"/>
      <c r="I111" s="110"/>
      <c r="J111" s="110"/>
      <c r="K111" s="41"/>
      <c r="L111" s="41"/>
      <c r="M111" s="41"/>
      <c r="N111" s="41"/>
      <c r="O111" s="113"/>
      <c r="P111" s="113"/>
    </row>
    <row r="112" spans="1:16" x14ac:dyDescent="0.25">
      <c r="A112" s="30"/>
      <c r="B112" s="80" t="s">
        <v>63</v>
      </c>
      <c r="C112" s="45"/>
      <c r="D112" s="45"/>
      <c r="E112" s="300" t="s">
        <v>32</v>
      </c>
      <c r="F112" s="300"/>
      <c r="G112" s="300"/>
      <c r="H112" s="300"/>
      <c r="I112" s="300" t="s">
        <v>31</v>
      </c>
      <c r="J112" s="300"/>
      <c r="K112" s="300"/>
      <c r="L112" s="300"/>
      <c r="M112" s="40"/>
      <c r="N112" s="40"/>
      <c r="O112" s="40"/>
      <c r="P112" s="40"/>
    </row>
    <row r="113" spans="1:16" x14ac:dyDescent="0.25">
      <c r="A113" s="30"/>
      <c r="B113" s="300"/>
      <c r="C113" s="196"/>
      <c r="D113" s="196"/>
      <c r="E113" s="327" t="s">
        <v>182</v>
      </c>
      <c r="F113" s="327"/>
      <c r="G113" s="327" t="s">
        <v>33</v>
      </c>
      <c r="H113" s="327"/>
      <c r="I113" s="327" t="s">
        <v>182</v>
      </c>
      <c r="J113" s="327"/>
      <c r="K113" s="327" t="s">
        <v>33</v>
      </c>
      <c r="L113" s="327"/>
      <c r="M113" s="40"/>
      <c r="N113" s="40"/>
      <c r="P113" s="40"/>
    </row>
    <row r="114" spans="1:16" x14ac:dyDescent="0.25">
      <c r="A114" s="30"/>
      <c r="B114" s="206" t="s">
        <v>64</v>
      </c>
      <c r="C114" s="196"/>
      <c r="D114" s="196"/>
      <c r="E114" s="199"/>
      <c r="F114" s="200"/>
      <c r="G114" s="199"/>
      <c r="H114" s="200"/>
      <c r="I114" s="199"/>
      <c r="J114" s="200"/>
      <c r="K114" s="199"/>
      <c r="L114" s="200"/>
      <c r="M114" s="30"/>
      <c r="N114" s="30"/>
      <c r="O114" s="30"/>
      <c r="P114" s="30"/>
    </row>
    <row r="115" spans="1:16" x14ac:dyDescent="0.25">
      <c r="A115" s="30"/>
      <c r="B115" s="206" t="s">
        <v>65</v>
      </c>
      <c r="C115" s="196"/>
      <c r="D115" s="196"/>
      <c r="E115" s="199"/>
      <c r="F115" s="200"/>
      <c r="G115" s="199"/>
      <c r="H115" s="200"/>
      <c r="I115" s="199"/>
      <c r="J115" s="200"/>
      <c r="K115" s="199"/>
      <c r="L115" s="200"/>
      <c r="M115" s="30"/>
      <c r="N115" s="30"/>
      <c r="O115" s="30"/>
      <c r="P115" s="30"/>
    </row>
    <row r="116" spans="1:16" x14ac:dyDescent="0.25">
      <c r="A116" s="30"/>
      <c r="B116" s="231" t="s">
        <v>28</v>
      </c>
      <c r="C116" s="232"/>
      <c r="D116" s="232"/>
      <c r="E116" s="337">
        <f>SUM(E114:E115)</f>
        <v>0</v>
      </c>
      <c r="F116" s="338"/>
      <c r="G116" s="339">
        <f>SUM(G114:G115)</f>
        <v>0</v>
      </c>
      <c r="H116" s="340"/>
      <c r="I116" s="337">
        <f>SUM(I114:I115)</f>
        <v>0</v>
      </c>
      <c r="J116" s="338"/>
      <c r="K116" s="337">
        <f>SUM(K114:K115)</f>
        <v>0</v>
      </c>
      <c r="L116" s="338"/>
      <c r="M116" s="30"/>
      <c r="N116" s="30"/>
      <c r="O116" s="30"/>
      <c r="P116" s="30"/>
    </row>
    <row r="117" spans="1:16" ht="20.25" customHeight="1" x14ac:dyDescent="0.25">
      <c r="A117" s="30"/>
      <c r="B117" s="206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</row>
    <row r="118" spans="1:16" x14ac:dyDescent="0.25">
      <c r="A118" s="30"/>
      <c r="B118" s="246" t="s">
        <v>126</v>
      </c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</row>
    <row r="119" spans="1:16" s="11" customFormat="1" hidden="1" x14ac:dyDescent="0.25">
      <c r="A119" s="37"/>
      <c r="B119" s="9"/>
      <c r="C119" s="8"/>
      <c r="D119" s="10" t="s">
        <v>9</v>
      </c>
      <c r="E119" s="8"/>
      <c r="F119" s="62" t="str">
        <f>IF(AND($H$27="Não",D119=$J$29),1*$H$10," ")</f>
        <v xml:space="preserve"> </v>
      </c>
      <c r="G119" s="62" t="str">
        <f>IF(AND($H$27="Não",D119=$J$29),1.8*$H$11," ")</f>
        <v xml:space="preserve"> </v>
      </c>
      <c r="H119" s="62" t="str">
        <f>IF(AND(H27="Não",D119=$J$29),LARGE(F119:G119,1)," ")</f>
        <v xml:space="preserve"> </v>
      </c>
      <c r="I119" s="8"/>
      <c r="J119" s="63"/>
      <c r="K119" s="63"/>
      <c r="L119" s="63"/>
      <c r="M119" s="63"/>
      <c r="N119" s="63"/>
      <c r="O119" s="63"/>
      <c r="P119" s="8"/>
    </row>
    <row r="120" spans="1:16" s="11" customFormat="1" hidden="1" x14ac:dyDescent="0.25">
      <c r="A120" s="37"/>
      <c r="B120" s="9"/>
      <c r="C120" s="8"/>
      <c r="D120" s="10" t="s">
        <v>10</v>
      </c>
      <c r="E120" s="8"/>
      <c r="F120" s="62" t="str">
        <f>IF(AND($H$27="Não",D120=$J$29),1*$H$10," ")</f>
        <v xml:space="preserve"> </v>
      </c>
      <c r="G120" s="62" t="str">
        <f>IF(AND($H$27="Não",D120=$J$29),1.4*$H$11," ")</f>
        <v xml:space="preserve"> </v>
      </c>
      <c r="H120" s="62" t="str">
        <f>IF(AND($H$27="Não",D120=$J$29),LARGE(F120:G120,1)," ")</f>
        <v xml:space="preserve"> </v>
      </c>
      <c r="I120" s="8"/>
      <c r="J120" s="63"/>
      <c r="K120" s="63"/>
      <c r="L120" s="63"/>
      <c r="M120" s="63"/>
      <c r="N120" s="63"/>
      <c r="O120" s="63"/>
      <c r="P120" s="8"/>
    </row>
    <row r="121" spans="1:16" hidden="1" x14ac:dyDescent="0.25">
      <c r="A121" s="30"/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6"/>
    </row>
    <row r="122" spans="1:16" s="28" customFormat="1" hidden="1" x14ac:dyDescent="0.25">
      <c r="A122" s="30"/>
      <c r="B122" s="35"/>
      <c r="C122" s="30"/>
      <c r="D122" s="30"/>
      <c r="E122" s="30"/>
      <c r="F122" s="30"/>
      <c r="G122" s="30"/>
      <c r="H122" s="66"/>
      <c r="I122" s="66"/>
      <c r="J122" s="30"/>
      <c r="K122" s="30"/>
      <c r="L122" s="30"/>
      <c r="M122" s="30"/>
      <c r="N122" s="30"/>
      <c r="O122" s="30"/>
      <c r="P122" s="48"/>
    </row>
    <row r="123" spans="1:16" hidden="1" x14ac:dyDescent="0.25">
      <c r="A123" s="30"/>
      <c r="B123" s="13"/>
      <c r="C123" s="14"/>
      <c r="D123" s="15" t="s">
        <v>3</v>
      </c>
      <c r="E123" s="14"/>
      <c r="F123" s="147" t="str">
        <f>IF(AND(D123=J$25,$J$29="Não aplicável",$H$27="Não"),1*$H$10," ")</f>
        <v xml:space="preserve"> </v>
      </c>
      <c r="G123" s="67" t="str">
        <f>IF(AND(D123=J$25,$J$29="Não aplicável",$H$27="Não"),1.7*$H$11," ")</f>
        <v xml:space="preserve"> </v>
      </c>
      <c r="H123" s="68" t="str">
        <f>IF(AND(D123=J$25,$J$29="Não aplicável",$H$27="Não"),LARGE(F123:G123,1)," ")</f>
        <v xml:space="preserve"> </v>
      </c>
      <c r="I123" s="65"/>
      <c r="J123" s="61"/>
      <c r="K123" s="17"/>
      <c r="L123" s="17"/>
      <c r="M123" s="17"/>
      <c r="N123" s="17"/>
      <c r="O123" s="17"/>
      <c r="P123" s="17"/>
    </row>
    <row r="124" spans="1:16" ht="24" hidden="1" x14ac:dyDescent="0.25">
      <c r="A124" s="30"/>
      <c r="B124" s="13"/>
      <c r="C124" s="14"/>
      <c r="D124" s="15" t="s">
        <v>4</v>
      </c>
      <c r="E124" s="14"/>
      <c r="F124" s="147" t="str">
        <f>IF(AND(D124=J$25,$J$29="Não aplicável",$H$27="Não"),0.6*$H$10," ")</f>
        <v xml:space="preserve"> </v>
      </c>
      <c r="G124" s="64" t="str">
        <f>IF(AND(D124=J$25,$J$29="Não aplicável",$H$27="Não"),1*$H$11," ")</f>
        <v xml:space="preserve"> </v>
      </c>
      <c r="H124" s="69" t="str">
        <f>IF(AND(D124=J$25,$J$29="Não aplicável",$H$27="Não"),LARGE(F124:G124,1)," ")</f>
        <v xml:space="preserve"> </v>
      </c>
      <c r="I124" s="65"/>
      <c r="J124" s="61"/>
      <c r="K124" s="17"/>
      <c r="L124" s="17"/>
      <c r="M124" s="17"/>
      <c r="N124" s="17"/>
      <c r="O124" s="17"/>
      <c r="P124" s="17"/>
    </row>
    <row r="125" spans="1:16" hidden="1" x14ac:dyDescent="0.25">
      <c r="A125" s="30"/>
      <c r="B125" s="13"/>
      <c r="C125" s="14"/>
      <c r="D125" s="15" t="s">
        <v>5</v>
      </c>
      <c r="E125" s="14"/>
      <c r="F125" s="147" t="str">
        <f>IF(AND(D125=J$25,$J$29="Não aplicável",$H$27="Não"),0.2*$H$10," ")</f>
        <v xml:space="preserve"> </v>
      </c>
      <c r="G125" s="64" t="str">
        <f>IF(AND(D125=J$25,$J$29="Não aplicável",$H$27="Não"),0.35*$H$11," ")</f>
        <v xml:space="preserve"> </v>
      </c>
      <c r="H125" s="69" t="str">
        <f>IF(AND(D125=J$25,$J$29="Não aplicável",$H$27="Não"),LARGE(F125:G125,1)," ")</f>
        <v xml:space="preserve"> </v>
      </c>
      <c r="I125" s="65"/>
      <c r="J125" s="61"/>
      <c r="K125" s="17"/>
      <c r="L125" s="17"/>
      <c r="M125" s="17"/>
      <c r="N125" s="17"/>
      <c r="O125" s="17"/>
      <c r="P125" s="17"/>
    </row>
    <row r="126" spans="1:16" x14ac:dyDescent="0.25">
      <c r="A126" s="30"/>
      <c r="B126" s="263" t="s">
        <v>183</v>
      </c>
      <c r="C126" s="196"/>
      <c r="D126" s="196"/>
      <c r="E126" s="196"/>
      <c r="F126" s="196"/>
      <c r="G126" s="196"/>
      <c r="H126" s="240" t="e">
        <f>IF(H27="Sim",H213,IF(AND(J29="Não aplicável",$H$27="Não"),VLOOKUP(J25,D123:H125,5,FALSE),VLOOKUP($J$29,D119:H120,5,FALSE)))</f>
        <v>#N/A</v>
      </c>
      <c r="I126" s="240"/>
      <c r="J126" s="119"/>
      <c r="K126" s="17"/>
      <c r="L126" s="16"/>
      <c r="M126" s="17"/>
      <c r="N126" s="17"/>
      <c r="O126" s="17"/>
      <c r="P126" s="17"/>
    </row>
    <row r="127" spans="1:16" ht="14.25" customHeight="1" x14ac:dyDescent="0.25">
      <c r="A127" s="30"/>
      <c r="B127" s="205" t="s">
        <v>184</v>
      </c>
      <c r="C127" s="196"/>
      <c r="D127" s="196"/>
      <c r="E127" s="196"/>
      <c r="F127" s="196"/>
      <c r="G127" s="196"/>
      <c r="H127" s="238">
        <f>H99</f>
        <v>0</v>
      </c>
      <c r="I127" s="239"/>
      <c r="J127" s="247" t="s">
        <v>147</v>
      </c>
      <c r="K127" s="248"/>
      <c r="L127" s="248"/>
      <c r="M127" s="248"/>
      <c r="N127" s="248"/>
      <c r="O127" s="248"/>
      <c r="P127" s="17"/>
    </row>
    <row r="128" spans="1:16" ht="14.45" customHeight="1" x14ac:dyDescent="0.25">
      <c r="A128" s="30"/>
      <c r="B128" s="263" t="s">
        <v>185</v>
      </c>
      <c r="C128" s="196"/>
      <c r="D128" s="196"/>
      <c r="E128" s="196"/>
      <c r="F128" s="196"/>
      <c r="G128" s="196"/>
      <c r="H128" s="238">
        <f>H127-H15</f>
        <v>0</v>
      </c>
      <c r="I128" s="239"/>
      <c r="J128" s="249"/>
      <c r="K128" s="250"/>
      <c r="L128" s="250"/>
      <c r="M128" s="250"/>
      <c r="N128" s="250"/>
      <c r="O128" s="250"/>
      <c r="P128" s="17"/>
    </row>
    <row r="129" spans="1:16" ht="14.45" customHeight="1" x14ac:dyDescent="0.25">
      <c r="A129" s="30"/>
      <c r="B129" s="298" t="s">
        <v>186</v>
      </c>
      <c r="C129" s="196"/>
      <c r="D129" s="196"/>
      <c r="E129" s="196"/>
      <c r="F129" s="196"/>
      <c r="G129" s="196"/>
      <c r="H129" s="238">
        <f>IF(SUM(H127-H15-Folha1!B16)&gt;0,SUM(H127-H15-Folha1!B16),0)</f>
        <v>0</v>
      </c>
      <c r="I129" s="239"/>
      <c r="J129" s="18"/>
      <c r="K129" s="17"/>
      <c r="L129" s="17"/>
      <c r="M129" s="17"/>
      <c r="N129" s="17"/>
      <c r="O129" s="17"/>
      <c r="P129" s="17"/>
    </row>
    <row r="130" spans="1:16" ht="14.45" customHeight="1" x14ac:dyDescent="0.25">
      <c r="A130" s="30"/>
      <c r="B130" s="206" t="s">
        <v>187</v>
      </c>
      <c r="C130" s="206"/>
      <c r="D130" s="206"/>
      <c r="E130" s="206"/>
      <c r="F130" s="206"/>
      <c r="G130" s="293"/>
      <c r="H130" s="240" t="e">
        <f>IF((H127-H126)&gt;H128,H128,H127-H126)</f>
        <v>#N/A</v>
      </c>
      <c r="I130" s="240"/>
      <c r="J130" s="296" t="s">
        <v>148</v>
      </c>
      <c r="K130" s="297"/>
      <c r="L130" s="297"/>
      <c r="M130" s="297"/>
      <c r="N130" s="297"/>
      <c r="O130" s="297"/>
      <c r="P130" s="17"/>
    </row>
    <row r="131" spans="1:16" s="27" customFormat="1" ht="15" customHeight="1" x14ac:dyDescent="0.25">
      <c r="A131" s="30"/>
      <c r="B131" s="205" t="s">
        <v>146</v>
      </c>
      <c r="C131" s="196"/>
      <c r="D131" s="196"/>
      <c r="E131" s="196"/>
      <c r="F131" s="196"/>
      <c r="G131" s="196"/>
      <c r="H131" s="294" t="str">
        <f>IF(OR(J29="Atividades Económicas Tipo I",J29="Atividades Económicas Tipo II"),1,IF(J25="Área Central",1,IF(J25="Área ocidental e Arco Exterior",0.6,IF(J25="Área oriental",0.2,""))))</f>
        <v/>
      </c>
      <c r="I131" s="295"/>
      <c r="J131" s="296"/>
      <c r="K131" s="297"/>
      <c r="L131" s="297"/>
      <c r="M131" s="297"/>
      <c r="N131" s="297"/>
      <c r="O131" s="297"/>
      <c r="P131" s="17"/>
    </row>
    <row r="132" spans="1:16" ht="15" customHeight="1" x14ac:dyDescent="0.25">
      <c r="A132" s="30"/>
      <c r="B132" s="185" t="str">
        <f>IF(AND(H27="Sim",F200=0),"Nota: necessário preencher o Anexo 2","")</f>
        <v/>
      </c>
      <c r="C132" s="185"/>
      <c r="D132" s="185"/>
      <c r="E132" s="185"/>
      <c r="F132" s="185"/>
      <c r="G132" s="185"/>
      <c r="H132" s="185"/>
      <c r="I132" s="185"/>
      <c r="J132" s="185"/>
      <c r="K132" s="185" t="str">
        <f>IF(AND(M6="Sim",L200=0),"Nota: necessário preencher o Anexo 2","")</f>
        <v/>
      </c>
      <c r="L132" s="185"/>
      <c r="M132" s="185"/>
      <c r="N132" s="185" t="str">
        <f>IF(AND(P6="Sim",O200=0),"Nota: necessário preencher o Anexo 2","")</f>
        <v/>
      </c>
      <c r="O132" s="185"/>
      <c r="P132" s="185"/>
    </row>
    <row r="133" spans="1:16" ht="22.9" customHeight="1" x14ac:dyDescent="0.25">
      <c r="A133" s="30"/>
      <c r="B133" s="186" t="s">
        <v>127</v>
      </c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</row>
    <row r="134" spans="1:16" x14ac:dyDescent="0.25">
      <c r="A134" s="30"/>
      <c r="B134" s="205" t="s">
        <v>128</v>
      </c>
      <c r="C134" s="196"/>
      <c r="D134" s="196"/>
      <c r="E134" s="196"/>
      <c r="F134" s="196"/>
      <c r="G134" s="196"/>
      <c r="H134" s="94"/>
      <c r="I134" s="199"/>
      <c r="J134" s="200"/>
      <c r="K134" s="45"/>
      <c r="L134" s="45"/>
      <c r="M134" s="45"/>
      <c r="N134" s="45"/>
      <c r="O134" s="45"/>
      <c r="P134" s="45"/>
    </row>
    <row r="135" spans="1:16" s="79" customFormat="1" ht="5.25" customHeight="1" x14ac:dyDescent="0.25">
      <c r="A135" s="91"/>
      <c r="B135" s="92"/>
      <c r="C135" s="93"/>
      <c r="D135" s="93"/>
      <c r="E135" s="93"/>
      <c r="F135" s="93"/>
      <c r="G135" s="93"/>
      <c r="H135" s="94"/>
      <c r="I135" s="85"/>
      <c r="J135" s="85"/>
      <c r="K135" s="95"/>
      <c r="L135" s="95"/>
      <c r="M135" s="95"/>
      <c r="N135" s="95"/>
      <c r="O135" s="95"/>
      <c r="P135" s="95"/>
    </row>
    <row r="136" spans="1:16" ht="14.45" customHeight="1" x14ac:dyDescent="0.25">
      <c r="A136" s="30"/>
      <c r="B136" s="205" t="s">
        <v>129</v>
      </c>
      <c r="C136" s="196"/>
      <c r="D136" s="196"/>
      <c r="E136" s="196"/>
      <c r="F136" s="196"/>
      <c r="G136" s="196"/>
      <c r="H136" s="94"/>
      <c r="I136" s="197"/>
      <c r="J136" s="198"/>
      <c r="K136" s="45"/>
      <c r="L136" s="45"/>
      <c r="M136" s="45"/>
      <c r="N136" s="45"/>
      <c r="O136" s="45"/>
      <c r="P136" s="45"/>
    </row>
    <row r="137" spans="1:16" ht="14.45" customHeight="1" x14ac:dyDescent="0.25">
      <c r="A137" s="30"/>
      <c r="B137" s="51"/>
      <c r="C137" s="287" t="s">
        <v>27</v>
      </c>
      <c r="D137" s="287"/>
      <c r="E137" s="287"/>
      <c r="F137" s="287"/>
      <c r="G137" s="287"/>
      <c r="H137" s="287"/>
      <c r="I137" s="45"/>
      <c r="J137" s="45"/>
      <c r="K137" s="45"/>
      <c r="L137" s="45"/>
      <c r="M137" s="45"/>
      <c r="N137" s="45"/>
      <c r="O137" s="45"/>
      <c r="P137" s="45"/>
    </row>
    <row r="138" spans="1:16" x14ac:dyDescent="0.25">
      <c r="A138" s="30"/>
      <c r="B138" s="51"/>
      <c r="C138" s="287" t="s">
        <v>130</v>
      </c>
      <c r="D138" s="287"/>
      <c r="E138" s="287"/>
      <c r="F138" s="287"/>
      <c r="G138" s="287"/>
      <c r="H138" s="288"/>
      <c r="I138" s="199"/>
      <c r="J138" s="200"/>
      <c r="K138" s="45"/>
      <c r="L138" s="45"/>
      <c r="M138" s="45"/>
      <c r="N138" s="45"/>
      <c r="O138" s="45"/>
      <c r="P138" s="45"/>
    </row>
    <row r="139" spans="1:16" s="79" customFormat="1" ht="5.25" customHeight="1" x14ac:dyDescent="0.25">
      <c r="A139" s="91"/>
      <c r="B139" s="92"/>
      <c r="C139" s="93"/>
      <c r="D139" s="93"/>
      <c r="E139" s="93"/>
      <c r="F139" s="93"/>
      <c r="G139" s="93"/>
      <c r="H139" s="94"/>
      <c r="I139" s="97"/>
      <c r="J139" s="97"/>
      <c r="K139" s="95"/>
      <c r="L139" s="95"/>
      <c r="M139" s="95"/>
      <c r="N139" s="95"/>
      <c r="O139" s="95"/>
      <c r="P139" s="95"/>
    </row>
    <row r="140" spans="1:16" s="79" customFormat="1" x14ac:dyDescent="0.25">
      <c r="A140" s="78"/>
      <c r="B140" s="87" t="s">
        <v>131</v>
      </c>
      <c r="C140" s="88"/>
      <c r="D140" s="88"/>
      <c r="E140" s="88"/>
      <c r="F140" s="88"/>
      <c r="G140" s="88"/>
      <c r="H140" s="89"/>
      <c r="I140" s="96"/>
      <c r="J140" s="96"/>
      <c r="K140" s="289" t="s">
        <v>98</v>
      </c>
      <c r="L140" s="289"/>
      <c r="M140" s="289"/>
      <c r="N140" s="289"/>
      <c r="O140" s="289"/>
      <c r="P140" s="45"/>
    </row>
    <row r="141" spans="1:16" ht="13.5" customHeight="1" x14ac:dyDescent="0.25">
      <c r="A141" s="30"/>
      <c r="B141" s="285" t="s">
        <v>132</v>
      </c>
      <c r="C141" s="285"/>
      <c r="D141" s="285"/>
      <c r="E141" s="285"/>
      <c r="F141" s="285"/>
      <c r="G141" s="285"/>
      <c r="H141" s="286"/>
      <c r="I141" s="199"/>
      <c r="J141" s="200"/>
      <c r="K141" s="45"/>
      <c r="L141" s="45"/>
      <c r="M141" s="45"/>
      <c r="N141" s="45"/>
      <c r="O141" s="45"/>
      <c r="P141" s="45"/>
    </row>
    <row r="142" spans="1:16" ht="13.5" customHeight="1" x14ac:dyDescent="0.25">
      <c r="A142" s="30"/>
      <c r="B142" s="285" t="s">
        <v>133</v>
      </c>
      <c r="C142" s="285"/>
      <c r="D142" s="285"/>
      <c r="E142" s="285"/>
      <c r="F142" s="285"/>
      <c r="G142" s="285"/>
      <c r="H142" s="286"/>
      <c r="I142" s="199"/>
      <c r="J142" s="200"/>
      <c r="K142" s="78"/>
      <c r="L142" s="78"/>
      <c r="M142" s="78"/>
      <c r="N142" s="78"/>
      <c r="O142" s="78"/>
      <c r="P142" s="12"/>
    </row>
    <row r="143" spans="1:16" s="79" customFormat="1" ht="5.25" customHeight="1" x14ac:dyDescent="0.25">
      <c r="A143" s="91"/>
      <c r="B143" s="92"/>
      <c r="C143" s="93"/>
      <c r="D143" s="93"/>
      <c r="E143" s="93"/>
      <c r="F143" s="93"/>
      <c r="G143" s="93"/>
      <c r="H143" s="94"/>
      <c r="I143" s="85"/>
      <c r="J143" s="85"/>
      <c r="K143" s="138"/>
      <c r="L143" s="138"/>
      <c r="M143" s="138"/>
      <c r="N143" s="138"/>
      <c r="O143" s="138"/>
      <c r="P143" s="95"/>
    </row>
    <row r="144" spans="1:16" ht="14.45" customHeight="1" x14ac:dyDescent="0.25">
      <c r="A144" s="30"/>
      <c r="B144" s="206" t="s">
        <v>151</v>
      </c>
      <c r="C144" s="207"/>
      <c r="D144" s="207"/>
      <c r="E144" s="207"/>
      <c r="F144" s="207"/>
      <c r="G144" s="207"/>
      <c r="H144" s="94"/>
      <c r="I144" s="199"/>
      <c r="J144" s="200"/>
      <c r="K144" s="241" t="s">
        <v>97</v>
      </c>
      <c r="L144" s="241"/>
      <c r="M144" s="241"/>
      <c r="N144" s="241"/>
      <c r="O144" s="241"/>
      <c r="P144" s="241"/>
    </row>
    <row r="145" spans="1:16" s="112" customFormat="1" ht="14.45" customHeight="1" x14ac:dyDescent="0.25">
      <c r="A145" s="113"/>
      <c r="B145" s="116"/>
      <c r="C145" s="122"/>
      <c r="D145" s="122"/>
      <c r="E145" s="122"/>
      <c r="F145" s="122"/>
      <c r="G145" s="122"/>
      <c r="H145" s="94"/>
      <c r="I145" s="110"/>
      <c r="J145" s="110"/>
      <c r="K145" s="241"/>
      <c r="L145" s="241"/>
      <c r="M145" s="241"/>
      <c r="N145" s="241"/>
      <c r="O145" s="241"/>
      <c r="P145" s="241"/>
    </row>
    <row r="146" spans="1:16" ht="17.25" customHeight="1" x14ac:dyDescent="0.25">
      <c r="A146" s="30"/>
      <c r="B146" s="217" t="s">
        <v>34</v>
      </c>
      <c r="C146" s="217"/>
      <c r="D146" s="217"/>
      <c r="E146" s="217"/>
      <c r="F146" s="217"/>
      <c r="G146" s="217"/>
      <c r="H146" s="217"/>
      <c r="I146" s="217"/>
      <c r="K146" s="46" t="s">
        <v>89</v>
      </c>
      <c r="L146" s="39"/>
      <c r="M146" s="39"/>
      <c r="N146" s="39"/>
      <c r="O146" s="39"/>
      <c r="P146" s="45"/>
    </row>
    <row r="147" spans="1:16" ht="14.45" customHeight="1" x14ac:dyDescent="0.25">
      <c r="A147" s="30"/>
      <c r="B147" s="309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1"/>
      <c r="P147" s="123"/>
    </row>
    <row r="148" spans="1:16" ht="14.45" customHeight="1" x14ac:dyDescent="0.25">
      <c r="A148" s="30"/>
      <c r="B148" s="312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4"/>
      <c r="P148" s="123"/>
    </row>
    <row r="149" spans="1:16" ht="14.45" customHeight="1" x14ac:dyDescent="0.25">
      <c r="A149" s="30"/>
      <c r="B149" s="312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4"/>
      <c r="P149" s="123"/>
    </row>
    <row r="150" spans="1:16" s="168" customFormat="1" ht="14.45" customHeight="1" x14ac:dyDescent="0.25">
      <c r="A150" s="169"/>
      <c r="B150" s="312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4"/>
      <c r="P150" s="123"/>
    </row>
    <row r="151" spans="1:16" s="168" customFormat="1" ht="14.45" customHeight="1" x14ac:dyDescent="0.25">
      <c r="A151" s="169"/>
      <c r="B151" s="312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4"/>
      <c r="P151" s="123"/>
    </row>
    <row r="152" spans="1:16" ht="14.45" customHeight="1" x14ac:dyDescent="0.25">
      <c r="A152" s="30"/>
      <c r="B152" s="312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4"/>
      <c r="P152" s="123"/>
    </row>
    <row r="153" spans="1:16" x14ac:dyDescent="0.25">
      <c r="A153" s="30"/>
      <c r="B153" s="315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7"/>
      <c r="P153" s="123"/>
    </row>
    <row r="154" spans="1:16" x14ac:dyDescent="0.25">
      <c r="A154" s="30"/>
      <c r="B154" s="29"/>
      <c r="C154" s="30"/>
      <c r="D154" s="32"/>
      <c r="E154" s="46"/>
      <c r="F154" s="46"/>
      <c r="G154" s="46"/>
      <c r="H154" s="46"/>
      <c r="I154" s="46"/>
      <c r="J154" s="46"/>
      <c r="K154" s="101"/>
      <c r="L154" s="39"/>
      <c r="M154" s="39"/>
      <c r="N154" s="39"/>
      <c r="O154" s="39"/>
      <c r="P154" s="46"/>
    </row>
    <row r="155" spans="1:16" s="28" customFormat="1" x14ac:dyDescent="0.25">
      <c r="A155" s="30"/>
      <c r="B155" s="46" t="s">
        <v>90</v>
      </c>
      <c r="C155" s="45"/>
      <c r="D155" s="45"/>
      <c r="E155" s="45"/>
      <c r="F155" s="46"/>
      <c r="G155" s="46"/>
      <c r="H155" s="46"/>
      <c r="I155" s="46"/>
      <c r="J155" s="46"/>
      <c r="K155" s="101"/>
      <c r="L155" s="46"/>
      <c r="M155" s="46"/>
      <c r="N155" s="46"/>
      <c r="O155" s="46"/>
      <c r="P155" s="46"/>
    </row>
    <row r="156" spans="1:16" s="28" customFormat="1" x14ac:dyDescent="0.25">
      <c r="A156" s="30"/>
      <c r="B156" s="218"/>
      <c r="C156" s="219"/>
      <c r="D156" s="219"/>
      <c r="E156" s="220"/>
      <c r="F156" s="46"/>
      <c r="G156" s="46"/>
      <c r="H156" s="46"/>
      <c r="I156" s="46"/>
      <c r="J156" s="46"/>
      <c r="K156" s="101"/>
      <c r="L156" s="46"/>
      <c r="M156" s="46"/>
      <c r="N156" s="46"/>
      <c r="O156" s="46"/>
      <c r="P156" s="46"/>
    </row>
    <row r="157" spans="1:16" s="112" customFormat="1" x14ac:dyDescent="0.25">
      <c r="A157" s="113"/>
      <c r="B157" s="221"/>
      <c r="C157" s="222"/>
      <c r="D157" s="222"/>
      <c r="E157" s="223"/>
      <c r="F157" s="46"/>
      <c r="G157" s="46"/>
      <c r="H157" s="46"/>
      <c r="I157" s="46"/>
      <c r="J157" s="46"/>
      <c r="K157" s="101"/>
      <c r="L157" s="46"/>
      <c r="M157" s="46"/>
      <c r="N157" s="46"/>
      <c r="O157" s="46"/>
      <c r="P157" s="46"/>
    </row>
    <row r="158" spans="1:16" s="112" customFormat="1" x14ac:dyDescent="0.25">
      <c r="A158" s="113"/>
      <c r="B158" s="221"/>
      <c r="C158" s="222"/>
      <c r="D158" s="222"/>
      <c r="E158" s="223"/>
      <c r="F158" s="46"/>
      <c r="G158" s="46"/>
      <c r="H158" s="46"/>
      <c r="I158" s="46"/>
      <c r="J158" s="46"/>
      <c r="K158" s="101"/>
      <c r="L158" s="46"/>
      <c r="M158" s="46"/>
      <c r="N158" s="46"/>
      <c r="O158" s="46"/>
      <c r="P158" s="46"/>
    </row>
    <row r="159" spans="1:16" s="112" customFormat="1" x14ac:dyDescent="0.25">
      <c r="A159" s="113"/>
      <c r="B159" s="221"/>
      <c r="C159" s="222"/>
      <c r="D159" s="222"/>
      <c r="E159" s="223"/>
      <c r="F159" s="46"/>
      <c r="G159" s="46"/>
      <c r="H159" s="46"/>
      <c r="I159" s="46"/>
      <c r="J159" s="46"/>
      <c r="K159" s="101"/>
      <c r="L159" s="46"/>
      <c r="M159" s="46"/>
      <c r="N159" s="46"/>
      <c r="O159" s="46"/>
      <c r="P159" s="46"/>
    </row>
    <row r="160" spans="1:16" s="112" customFormat="1" x14ac:dyDescent="0.25">
      <c r="A160" s="113"/>
      <c r="B160" s="224"/>
      <c r="C160" s="225"/>
      <c r="D160" s="225"/>
      <c r="E160" s="226"/>
      <c r="F160" s="46"/>
      <c r="G160" s="46"/>
      <c r="H160" s="46"/>
      <c r="I160" s="46"/>
      <c r="J160" s="46"/>
      <c r="K160" s="101"/>
      <c r="L160" s="46"/>
      <c r="M160" s="46"/>
      <c r="N160" s="46"/>
      <c r="O160" s="46"/>
      <c r="P160" s="46"/>
    </row>
    <row r="161" spans="1:16" s="112" customFormat="1" x14ac:dyDescent="0.25">
      <c r="A161" s="113"/>
      <c r="B161" s="284" t="s">
        <v>66</v>
      </c>
      <c r="C161" s="284"/>
      <c r="D161" s="284"/>
      <c r="E161" s="284"/>
      <c r="F161" s="46"/>
      <c r="G161" s="46"/>
      <c r="H161" s="46"/>
      <c r="I161" s="46"/>
      <c r="J161" s="46"/>
      <c r="K161" s="101"/>
      <c r="L161" s="46"/>
      <c r="M161" s="46"/>
      <c r="N161" s="46"/>
      <c r="O161" s="46"/>
      <c r="P161" s="46"/>
    </row>
    <row r="162" spans="1:16" s="112" customFormat="1" x14ac:dyDescent="0.25">
      <c r="A162" s="113"/>
      <c r="B162" s="116"/>
      <c r="C162" s="113"/>
      <c r="D162" s="58"/>
      <c r="E162" s="46"/>
      <c r="F162" s="46"/>
      <c r="G162" s="46"/>
      <c r="H162" s="46"/>
      <c r="I162" s="46"/>
      <c r="J162" s="46"/>
      <c r="K162" s="101"/>
      <c r="L162" s="46"/>
      <c r="M162" s="46"/>
      <c r="N162" s="46"/>
      <c r="O162" s="46"/>
      <c r="P162" s="46"/>
    </row>
    <row r="163" spans="1:16" s="112" customFormat="1" x14ac:dyDescent="0.25">
      <c r="A163" s="113"/>
      <c r="B163" s="116"/>
      <c r="C163" s="113"/>
      <c r="D163" s="58"/>
      <c r="E163" s="46"/>
      <c r="F163" s="46"/>
      <c r="G163" s="46"/>
      <c r="H163" s="46"/>
      <c r="I163" s="46"/>
      <c r="J163" s="46"/>
      <c r="K163" s="101"/>
      <c r="L163" s="46"/>
      <c r="M163" s="46"/>
      <c r="N163" s="46"/>
      <c r="O163" s="46"/>
      <c r="P163" s="46"/>
    </row>
    <row r="164" spans="1:16" s="124" customFormat="1" x14ac:dyDescent="0.25">
      <c r="A164" s="125"/>
      <c r="B164" s="129"/>
      <c r="C164" s="125"/>
      <c r="D164" s="58"/>
      <c r="E164" s="46"/>
      <c r="F164" s="46"/>
      <c r="G164" s="46"/>
      <c r="H164" s="46"/>
      <c r="I164" s="46"/>
      <c r="J164" s="46"/>
      <c r="K164" s="101"/>
      <c r="L164" s="46"/>
      <c r="M164" s="46"/>
      <c r="N164" s="46"/>
      <c r="O164" s="46"/>
      <c r="P164" s="46"/>
    </row>
    <row r="165" spans="1:16" s="28" customFormat="1" x14ac:dyDescent="0.25">
      <c r="A165" s="30"/>
      <c r="B165" s="116"/>
      <c r="C165" s="113"/>
      <c r="D165" s="58"/>
      <c r="E165" s="46"/>
      <c r="F165" s="46"/>
      <c r="G165" s="46"/>
      <c r="H165" s="46"/>
      <c r="I165" s="46"/>
      <c r="J165" s="46"/>
      <c r="K165" s="101"/>
      <c r="L165" s="46"/>
      <c r="M165" s="46"/>
      <c r="N165" s="46"/>
      <c r="O165" s="46"/>
      <c r="P165" s="46"/>
    </row>
    <row r="166" spans="1:16" ht="45.75" customHeight="1" x14ac:dyDescent="0.25">
      <c r="A166" s="30"/>
      <c r="B166" s="318" t="s">
        <v>29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3"/>
    </row>
    <row r="167" spans="1:16" ht="17.25" customHeight="1" x14ac:dyDescent="0.25">
      <c r="A167" s="30"/>
      <c r="B167" s="214" t="s">
        <v>30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</row>
    <row r="168" spans="1:16" ht="9" customHeight="1" x14ac:dyDescent="0.25">
      <c r="A168" s="30"/>
      <c r="B168" s="195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</row>
    <row r="169" spans="1:16" x14ac:dyDescent="0.25">
      <c r="A169" s="30"/>
      <c r="B169" s="193" t="s">
        <v>7</v>
      </c>
      <c r="C169" s="193"/>
      <c r="D169" s="193"/>
      <c r="E169" s="193"/>
      <c r="F169" s="193"/>
      <c r="G169" s="193"/>
      <c r="H169" s="193"/>
      <c r="I169" s="194"/>
      <c r="J169" s="190"/>
      <c r="K169" s="191"/>
      <c r="L169" s="191"/>
      <c r="M169" s="191"/>
      <c r="N169" s="192"/>
      <c r="O169" s="30"/>
      <c r="P169" s="12"/>
    </row>
    <row r="170" spans="1:16" ht="9" customHeight="1" x14ac:dyDescent="0.25">
      <c r="A170" s="30"/>
      <c r="B170" s="193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90"/>
    </row>
    <row r="171" spans="1:16" x14ac:dyDescent="0.25">
      <c r="A171" s="30"/>
      <c r="B171" s="211" t="s">
        <v>188</v>
      </c>
      <c r="C171" s="210"/>
      <c r="D171" s="212"/>
      <c r="E171" s="212"/>
      <c r="F171" s="212"/>
      <c r="G171" s="213"/>
      <c r="H171" s="190"/>
      <c r="I171" s="192"/>
      <c r="J171" s="153" t="str">
        <f>IF(OR(H171&gt;H10,H177&gt;H10),"ERRO - área superior à do terreno (2.1)","")</f>
        <v/>
      </c>
      <c r="K171" s="142"/>
      <c r="L171" s="45"/>
      <c r="M171" s="45"/>
      <c r="N171" s="45"/>
      <c r="O171" s="45"/>
      <c r="P171" s="45"/>
    </row>
    <row r="172" spans="1:16" ht="15" customHeight="1" x14ac:dyDescent="0.25">
      <c r="A172" s="30"/>
      <c r="B172" s="205" t="s">
        <v>189</v>
      </c>
      <c r="C172" s="210"/>
      <c r="D172" s="212"/>
      <c r="E172" s="212"/>
      <c r="F172" s="212"/>
      <c r="G172" s="213"/>
      <c r="H172" s="190"/>
      <c r="I172" s="192"/>
      <c r="J172" s="181" t="str">
        <f>IF(OR(H172&gt;$H$171,H173&gt;$H$171),"ERRO - área superior à do terreno na categoria referida","")</f>
        <v/>
      </c>
      <c r="K172" s="182"/>
      <c r="L172" s="182"/>
      <c r="M172" s="182"/>
      <c r="N172" s="182"/>
      <c r="O172" s="182"/>
      <c r="P172" s="182"/>
    </row>
    <row r="173" spans="1:16" ht="15" customHeight="1" x14ac:dyDescent="0.25">
      <c r="A173" s="30"/>
      <c r="B173" s="211" t="s">
        <v>190</v>
      </c>
      <c r="C173" s="210"/>
      <c r="D173" s="212"/>
      <c r="E173" s="212"/>
      <c r="F173" s="212"/>
      <c r="G173" s="213"/>
      <c r="H173" s="190"/>
      <c r="I173" s="192"/>
      <c r="J173" s="183" t="str">
        <f>IF(H172&gt;H173,"ERRO - área de implantação não pode ser superior à impermeabilização","")</f>
        <v/>
      </c>
      <c r="K173" s="184"/>
      <c r="L173" s="184"/>
      <c r="M173" s="184"/>
      <c r="N173" s="184"/>
      <c r="O173" s="184"/>
      <c r="P173" s="45"/>
    </row>
    <row r="174" spans="1:16" x14ac:dyDescent="0.25">
      <c r="A174" s="30"/>
      <c r="B174" s="205" t="s">
        <v>191</v>
      </c>
      <c r="C174" s="210"/>
      <c r="D174" s="212"/>
      <c r="E174" s="212"/>
      <c r="F174" s="212"/>
      <c r="G174" s="213"/>
      <c r="H174" s="190"/>
      <c r="I174" s="192"/>
      <c r="J174" s="183"/>
      <c r="K174" s="184"/>
      <c r="L174" s="184"/>
      <c r="M174" s="184"/>
      <c r="N174" s="184"/>
      <c r="O174" s="184"/>
      <c r="P174" s="45"/>
    </row>
    <row r="175" spans="1:16" x14ac:dyDescent="0.25">
      <c r="A175" s="30"/>
      <c r="B175" s="211" t="s">
        <v>67</v>
      </c>
      <c r="C175" s="210"/>
      <c r="D175" s="212"/>
      <c r="E175" s="212"/>
      <c r="F175" s="212"/>
      <c r="G175" s="213"/>
      <c r="H175" s="323" t="e">
        <f>H173/H171</f>
        <v>#DIV/0!</v>
      </c>
      <c r="I175" s="324"/>
      <c r="J175" s="154"/>
      <c r="K175" s="154"/>
      <c r="L175" s="45"/>
      <c r="M175" s="45"/>
      <c r="N175" s="45"/>
      <c r="O175" s="45"/>
      <c r="P175" s="45"/>
    </row>
    <row r="176" spans="1:16" x14ac:dyDescent="0.25">
      <c r="A176" s="30"/>
      <c r="B176" s="211" t="s">
        <v>68</v>
      </c>
      <c r="C176" s="210"/>
      <c r="D176" s="212"/>
      <c r="E176" s="212"/>
      <c r="F176" s="212"/>
      <c r="G176" s="213"/>
      <c r="H176" s="323" t="e">
        <f>H174/H171</f>
        <v>#DIV/0!</v>
      </c>
      <c r="I176" s="324"/>
      <c r="J176" s="154"/>
      <c r="K176" s="154"/>
      <c r="L176" s="45"/>
      <c r="M176" s="45"/>
      <c r="N176" s="45"/>
      <c r="O176" s="45"/>
      <c r="P176" s="45"/>
    </row>
    <row r="177" spans="1:16" x14ac:dyDescent="0.25">
      <c r="A177" s="30"/>
      <c r="B177" s="211" t="s">
        <v>192</v>
      </c>
      <c r="C177" s="210"/>
      <c r="D177" s="210"/>
      <c r="E177" s="210"/>
      <c r="F177" s="210"/>
      <c r="G177" s="325"/>
      <c r="H177" s="190"/>
      <c r="I177" s="192"/>
      <c r="J177" s="154"/>
      <c r="K177" s="154"/>
      <c r="L177" s="152"/>
      <c r="M177" s="152"/>
      <c r="N177" s="152"/>
      <c r="O177" s="70"/>
      <c r="P177" s="70"/>
    </row>
    <row r="178" spans="1:16" ht="15" customHeight="1" x14ac:dyDescent="0.25">
      <c r="A178" s="30"/>
      <c r="B178" s="206" t="s">
        <v>193</v>
      </c>
      <c r="C178" s="210"/>
      <c r="D178" s="210"/>
      <c r="E178" s="210"/>
      <c r="F178" s="210"/>
      <c r="G178" s="210"/>
      <c r="H178" s="190"/>
      <c r="I178" s="192"/>
      <c r="J178" s="183" t="str">
        <f>IF(H178&gt;H177,"ERRO - área de impermeabilização superior à área do terreno abrangido pelo corredor verde","")</f>
        <v/>
      </c>
      <c r="K178" s="184"/>
      <c r="L178" s="184"/>
      <c r="M178" s="184"/>
      <c r="N178" s="184"/>
      <c r="O178" s="184"/>
      <c r="P178" s="70"/>
    </row>
    <row r="179" spans="1:16" x14ac:dyDescent="0.25">
      <c r="A179" s="30"/>
      <c r="B179" s="206" t="s">
        <v>69</v>
      </c>
      <c r="C179" s="210"/>
      <c r="D179" s="210"/>
      <c r="E179" s="210"/>
      <c r="F179" s="210"/>
      <c r="G179" s="210"/>
      <c r="H179" s="344" t="e">
        <f>SUM(H178/H177)</f>
        <v>#DIV/0!</v>
      </c>
      <c r="I179" s="345"/>
      <c r="J179" s="183"/>
      <c r="K179" s="184"/>
      <c r="L179" s="184"/>
      <c r="M179" s="184"/>
      <c r="N179" s="184"/>
      <c r="O179" s="184"/>
      <c r="P179" s="70"/>
    </row>
    <row r="180" spans="1:16" x14ac:dyDescent="0.25">
      <c r="A180" s="30"/>
      <c r="B180" s="25"/>
      <c r="C180" s="16"/>
      <c r="D180" s="24"/>
      <c r="E180" s="16"/>
      <c r="F180" s="16"/>
      <c r="G180" s="16"/>
      <c r="H180" s="16"/>
      <c r="I180" s="16"/>
      <c r="J180" s="142"/>
      <c r="K180" s="142"/>
      <c r="L180" s="78"/>
      <c r="M180" s="78"/>
      <c r="N180" s="78"/>
      <c r="O180" s="78"/>
      <c r="P180" s="78"/>
    </row>
    <row r="181" spans="1:16" x14ac:dyDescent="0.25">
      <c r="A181" s="30"/>
      <c r="B181" s="25"/>
      <c r="C181" s="16"/>
      <c r="D181" s="24"/>
      <c r="E181" s="16"/>
      <c r="F181" s="16"/>
      <c r="G181" s="16"/>
      <c r="H181" s="16"/>
      <c r="I181" s="16"/>
      <c r="J181" s="30"/>
      <c r="K181" s="30"/>
      <c r="L181" s="30"/>
      <c r="M181" s="30"/>
      <c r="N181" s="30"/>
      <c r="O181" s="30"/>
      <c r="P181" s="30"/>
    </row>
    <row r="182" spans="1:16" x14ac:dyDescent="0.25">
      <c r="A182" s="30"/>
      <c r="B182" s="193" t="s">
        <v>7</v>
      </c>
      <c r="C182" s="193"/>
      <c r="D182" s="193"/>
      <c r="E182" s="193"/>
      <c r="F182" s="193"/>
      <c r="G182" s="193"/>
      <c r="H182" s="193"/>
      <c r="I182" s="194"/>
      <c r="J182" s="190"/>
      <c r="K182" s="191"/>
      <c r="L182" s="191"/>
      <c r="M182" s="191"/>
      <c r="N182" s="192"/>
      <c r="O182" s="30"/>
      <c r="P182" s="12"/>
    </row>
    <row r="183" spans="1:16" x14ac:dyDescent="0.25">
      <c r="A183" s="30"/>
      <c r="B183" s="193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12"/>
    </row>
    <row r="184" spans="1:16" x14ac:dyDescent="0.25">
      <c r="A184" s="30"/>
      <c r="B184" s="211" t="s">
        <v>188</v>
      </c>
      <c r="C184" s="210"/>
      <c r="D184" s="212"/>
      <c r="E184" s="212"/>
      <c r="F184" s="212"/>
      <c r="G184" s="213"/>
      <c r="H184" s="190"/>
      <c r="I184" s="192"/>
      <c r="J184" s="153" t="str">
        <f>IF(OR(H184&gt;H10,H190&gt;H10),"ERRO - área superior à do terreno (2.1)","")</f>
        <v/>
      </c>
      <c r="K184" s="142"/>
      <c r="L184" s="45"/>
      <c r="M184" s="45"/>
      <c r="N184" s="45"/>
      <c r="O184" s="45"/>
      <c r="P184" s="45"/>
    </row>
    <row r="185" spans="1:16" x14ac:dyDescent="0.25">
      <c r="A185" s="30"/>
      <c r="B185" s="205" t="s">
        <v>189</v>
      </c>
      <c r="C185" s="210"/>
      <c r="D185" s="212"/>
      <c r="E185" s="212"/>
      <c r="F185" s="212"/>
      <c r="G185" s="213"/>
      <c r="H185" s="190"/>
      <c r="I185" s="192"/>
      <c r="J185" s="181" t="str">
        <f>IF(OR(H185&gt;$H$184,H186&gt;$H$184),"ERRO - área superior à do terreno na categoria referida","")</f>
        <v/>
      </c>
      <c r="K185" s="182"/>
      <c r="L185" s="182"/>
      <c r="M185" s="182"/>
      <c r="N185" s="182"/>
      <c r="O185" s="182"/>
      <c r="P185" s="182"/>
    </row>
    <row r="186" spans="1:16" x14ac:dyDescent="0.25">
      <c r="A186" s="30"/>
      <c r="B186" s="211" t="s">
        <v>190</v>
      </c>
      <c r="C186" s="210"/>
      <c r="D186" s="212"/>
      <c r="E186" s="212"/>
      <c r="F186" s="212"/>
      <c r="G186" s="213"/>
      <c r="H186" s="190"/>
      <c r="I186" s="192"/>
      <c r="J186" s="183" t="str">
        <f>IF(H185&gt;H186,"ERRO - área de implantação não pode ser superior à impermeabilização","")</f>
        <v/>
      </c>
      <c r="K186" s="184"/>
      <c r="L186" s="184"/>
      <c r="M186" s="184"/>
      <c r="N186" s="184"/>
      <c r="O186" s="184"/>
      <c r="P186" s="45"/>
    </row>
    <row r="187" spans="1:16" x14ac:dyDescent="0.25">
      <c r="A187" s="30"/>
      <c r="B187" s="205" t="s">
        <v>191</v>
      </c>
      <c r="C187" s="210"/>
      <c r="D187" s="212"/>
      <c r="E187" s="212"/>
      <c r="F187" s="212"/>
      <c r="G187" s="213"/>
      <c r="H187" s="190"/>
      <c r="I187" s="192"/>
      <c r="J187" s="183"/>
      <c r="K187" s="184"/>
      <c r="L187" s="184"/>
      <c r="M187" s="184"/>
      <c r="N187" s="184"/>
      <c r="O187" s="184"/>
      <c r="P187" s="45"/>
    </row>
    <row r="188" spans="1:16" x14ac:dyDescent="0.25">
      <c r="A188" s="30"/>
      <c r="B188" s="211" t="s">
        <v>67</v>
      </c>
      <c r="C188" s="210"/>
      <c r="D188" s="212"/>
      <c r="E188" s="212"/>
      <c r="F188" s="212"/>
      <c r="G188" s="213"/>
      <c r="H188" s="323" t="e">
        <f>H186/H184</f>
        <v>#DIV/0!</v>
      </c>
      <c r="I188" s="324"/>
      <c r="J188" s="154"/>
      <c r="K188" s="154"/>
      <c r="L188" s="45"/>
      <c r="M188" s="45"/>
      <c r="N188" s="45"/>
      <c r="O188" s="45"/>
      <c r="P188" s="45"/>
    </row>
    <row r="189" spans="1:16" x14ac:dyDescent="0.25">
      <c r="A189" s="30"/>
      <c r="B189" s="211" t="s">
        <v>68</v>
      </c>
      <c r="C189" s="210"/>
      <c r="D189" s="212"/>
      <c r="E189" s="212"/>
      <c r="F189" s="212"/>
      <c r="G189" s="213"/>
      <c r="H189" s="323" t="e">
        <f>H187/H184</f>
        <v>#DIV/0!</v>
      </c>
      <c r="I189" s="324"/>
      <c r="J189" s="154"/>
      <c r="K189" s="154"/>
      <c r="L189" s="45"/>
      <c r="M189" s="45"/>
      <c r="N189" s="45"/>
      <c r="O189" s="45"/>
      <c r="P189" s="45"/>
    </row>
    <row r="190" spans="1:16" x14ac:dyDescent="0.25">
      <c r="A190" s="30"/>
      <c r="B190" s="211" t="s">
        <v>192</v>
      </c>
      <c r="C190" s="210"/>
      <c r="D190" s="210"/>
      <c r="E190" s="210"/>
      <c r="F190" s="210"/>
      <c r="G190" s="325"/>
      <c r="H190" s="190"/>
      <c r="I190" s="192"/>
      <c r="J190" s="154"/>
      <c r="K190" s="154"/>
      <c r="L190" s="152"/>
      <c r="M190" s="152"/>
      <c r="N190" s="152"/>
      <c r="O190" s="70"/>
      <c r="P190" s="70"/>
    </row>
    <row r="191" spans="1:16" x14ac:dyDescent="0.25">
      <c r="A191" s="30"/>
      <c r="B191" s="206" t="s">
        <v>193</v>
      </c>
      <c r="C191" s="210"/>
      <c r="D191" s="210"/>
      <c r="E191" s="210"/>
      <c r="F191" s="210"/>
      <c r="G191" s="210"/>
      <c r="H191" s="190"/>
      <c r="I191" s="192"/>
      <c r="J191" s="183" t="str">
        <f>IF(H191&gt;H190,"ERRO - área de impermeabilização superior à área do terreno abrangido pelo corredor verde","")</f>
        <v/>
      </c>
      <c r="K191" s="184"/>
      <c r="L191" s="184"/>
      <c r="M191" s="184"/>
      <c r="N191" s="184"/>
      <c r="O191" s="184"/>
      <c r="P191" s="70"/>
    </row>
    <row r="192" spans="1:16" x14ac:dyDescent="0.25">
      <c r="A192" s="30"/>
      <c r="B192" s="206" t="s">
        <v>69</v>
      </c>
      <c r="C192" s="210"/>
      <c r="D192" s="210"/>
      <c r="E192" s="210"/>
      <c r="F192" s="210"/>
      <c r="G192" s="210"/>
      <c r="H192" s="344" t="e">
        <f>SUM(H191/H190)</f>
        <v>#DIV/0!</v>
      </c>
      <c r="I192" s="345"/>
      <c r="J192" s="183"/>
      <c r="K192" s="184"/>
      <c r="L192" s="184"/>
      <c r="M192" s="184"/>
      <c r="N192" s="184"/>
      <c r="O192" s="184"/>
      <c r="P192" s="70"/>
    </row>
    <row r="193" spans="1:16" s="28" customFormat="1" x14ac:dyDescent="0.25">
      <c r="A193" s="30"/>
      <c r="B193" s="29"/>
      <c r="C193" s="30"/>
      <c r="D193" s="30"/>
      <c r="E193" s="30"/>
      <c r="F193" s="30"/>
      <c r="G193" s="30"/>
      <c r="H193" s="38"/>
      <c r="I193" s="38"/>
      <c r="J193" s="39"/>
      <c r="K193" s="30"/>
      <c r="L193" s="30"/>
      <c r="M193" s="30"/>
      <c r="N193" s="30"/>
      <c r="O193" s="30"/>
      <c r="P193" s="30"/>
    </row>
    <row r="194" spans="1:16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55" customForma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</row>
    <row r="196" spans="1:16" ht="39" customHeight="1" x14ac:dyDescent="0.25">
      <c r="A196" s="30"/>
      <c r="B196" s="208" t="s">
        <v>74</v>
      </c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90"/>
    </row>
    <row r="197" spans="1:16" ht="18.75" customHeight="1" x14ac:dyDescent="0.25">
      <c r="A197" s="30"/>
      <c r="B197" s="209" t="s">
        <v>72</v>
      </c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</row>
    <row r="198" spans="1:16" s="55" customFormat="1" ht="18.75" customHeight="1" x14ac:dyDescent="0.25">
      <c r="A198" s="54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s="55" customFormat="1" ht="26.25" customHeight="1" x14ac:dyDescent="0.25">
      <c r="A199" s="54"/>
      <c r="B199" s="57"/>
      <c r="C199" s="57"/>
      <c r="D199" s="57"/>
      <c r="E199" s="57"/>
      <c r="F199" s="354" t="s">
        <v>102</v>
      </c>
      <c r="G199" s="354"/>
      <c r="H199" s="354"/>
      <c r="I199" s="354"/>
      <c r="J199" s="355" t="s">
        <v>103</v>
      </c>
      <c r="K199" s="355"/>
      <c r="L199" s="355"/>
      <c r="M199" s="355"/>
      <c r="N199" s="57"/>
      <c r="O199" s="57"/>
      <c r="P199" s="57"/>
    </row>
    <row r="200" spans="1:16" s="55" customFormat="1" ht="18.75" customHeight="1" x14ac:dyDescent="0.25">
      <c r="A200" s="54"/>
      <c r="B200" s="57"/>
      <c r="C200" s="56" t="s">
        <v>99</v>
      </c>
      <c r="D200" s="57"/>
      <c r="E200" s="57"/>
      <c r="F200" s="256"/>
      <c r="G200" s="256"/>
      <c r="H200" s="256"/>
      <c r="I200" s="256"/>
      <c r="J200" s="256"/>
      <c r="K200" s="256"/>
      <c r="L200" s="256"/>
      <c r="M200" s="256"/>
      <c r="N200" s="188" t="s">
        <v>105</v>
      </c>
      <c r="O200" s="189"/>
      <c r="P200" s="57"/>
    </row>
    <row r="201" spans="1:16" s="55" customFormat="1" ht="18.75" customHeight="1" x14ac:dyDescent="0.25">
      <c r="A201" s="54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55" customFormat="1" ht="18.75" customHeight="1" x14ac:dyDescent="0.25">
      <c r="A202" s="54"/>
      <c r="B202" s="57"/>
      <c r="C202" s="227" t="s">
        <v>100</v>
      </c>
      <c r="D202" s="227"/>
      <c r="E202" s="227"/>
      <c r="F202" s="319"/>
      <c r="G202" s="320"/>
      <c r="H202" s="320"/>
      <c r="I202" s="321"/>
      <c r="J202" s="319"/>
      <c r="K202" s="320"/>
      <c r="L202" s="320"/>
      <c r="M202" s="322"/>
      <c r="N202" s="189" t="s">
        <v>106</v>
      </c>
      <c r="O202" s="189"/>
      <c r="P202" s="57"/>
    </row>
    <row r="203" spans="1:16" ht="16.5" customHeight="1" x14ac:dyDescent="0.25">
      <c r="A203" s="30"/>
      <c r="B203" s="23"/>
      <c r="C203" s="227" t="s">
        <v>101</v>
      </c>
      <c r="D203" s="227"/>
      <c r="E203" s="227"/>
      <c r="F203" s="319"/>
      <c r="G203" s="320"/>
      <c r="H203" s="320"/>
      <c r="I203" s="321"/>
      <c r="J203" s="351"/>
      <c r="K203" s="352"/>
      <c r="L203" s="352"/>
      <c r="M203" s="353"/>
      <c r="N203" s="189"/>
      <c r="O203" s="189"/>
      <c r="P203" s="56"/>
    </row>
    <row r="204" spans="1:16" x14ac:dyDescent="0.25">
      <c r="A204" s="30"/>
      <c r="B204" s="98"/>
      <c r="C204" s="99"/>
      <c r="D204" s="99"/>
      <c r="E204" s="99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16" s="159" customFormat="1" hidden="1" x14ac:dyDescent="0.25">
      <c r="A205" s="158"/>
      <c r="B205" s="98"/>
      <c r="C205" s="99"/>
      <c r="D205" s="216" t="s">
        <v>73</v>
      </c>
      <c r="E205" s="216"/>
      <c r="F205" s="216"/>
      <c r="G205" s="216"/>
      <c r="H205" s="100"/>
      <c r="I205" s="100"/>
      <c r="J205" s="100"/>
      <c r="K205" s="100"/>
      <c r="L205" s="100"/>
      <c r="M205" s="100"/>
      <c r="N205" s="100"/>
      <c r="O205" s="100"/>
      <c r="P205" s="100"/>
    </row>
    <row r="206" spans="1:16" s="159" customFormat="1" hidden="1" x14ac:dyDescent="0.25">
      <c r="A206" s="158"/>
      <c r="B206" s="98"/>
      <c r="C206" s="99"/>
      <c r="D206" s="216" t="s">
        <v>59</v>
      </c>
      <c r="E206" s="216"/>
      <c r="F206" s="216"/>
      <c r="G206" s="216"/>
      <c r="H206" s="160" t="str">
        <f>IF($H$27="Sim",$H$10-(F200-F202)," ")</f>
        <v xml:space="preserve"> </v>
      </c>
      <c r="I206" s="100"/>
      <c r="J206" s="100"/>
      <c r="K206" s="100"/>
      <c r="L206" s="100"/>
      <c r="M206" s="100"/>
      <c r="N206" s="100"/>
      <c r="O206" s="100"/>
      <c r="P206" s="100"/>
    </row>
    <row r="207" spans="1:16" s="159" customFormat="1" hidden="1" x14ac:dyDescent="0.25">
      <c r="A207" s="158"/>
      <c r="B207" s="98"/>
      <c r="C207" s="99"/>
      <c r="D207" s="216" t="s">
        <v>104</v>
      </c>
      <c r="E207" s="216"/>
      <c r="F207" s="216"/>
      <c r="G207" s="216"/>
      <c r="H207" s="160" t="str">
        <f>IF($H$27="Sim",$H$11-(J200-J202)," ")</f>
        <v xml:space="preserve"> </v>
      </c>
      <c r="I207" s="100"/>
      <c r="J207" s="100"/>
      <c r="K207" s="100"/>
      <c r="L207" s="100"/>
      <c r="M207" s="100"/>
      <c r="N207" s="100"/>
      <c r="O207" s="100"/>
      <c r="P207" s="100"/>
    </row>
    <row r="208" spans="1:16" s="159" customFormat="1" hidden="1" x14ac:dyDescent="0.25">
      <c r="A208" s="158"/>
      <c r="B208" s="98"/>
      <c r="C208" s="99"/>
      <c r="D208" s="161"/>
      <c r="E208" s="161"/>
      <c r="F208" s="161"/>
      <c r="G208" s="161"/>
      <c r="H208" s="100"/>
      <c r="I208" s="100"/>
      <c r="J208" s="100"/>
      <c r="K208" s="100"/>
      <c r="L208" s="100"/>
      <c r="M208" s="100"/>
      <c r="N208" s="100"/>
      <c r="O208" s="100"/>
      <c r="P208" s="100"/>
    </row>
    <row r="209" spans="1:16" s="159" customFormat="1" hidden="1" x14ac:dyDescent="0.25">
      <c r="A209" s="158"/>
      <c r="B209" s="98"/>
      <c r="C209" s="99"/>
      <c r="D209" s="350" t="s">
        <v>3</v>
      </c>
      <c r="E209" s="350"/>
      <c r="F209" s="350"/>
      <c r="G209" s="350"/>
      <c r="H209" s="162" t="str">
        <f>IF(AND(D209=J$25,$H$27="Sim"),1*$H$206+0.2*F203," ")</f>
        <v xml:space="preserve"> </v>
      </c>
      <c r="I209" s="163" t="str">
        <f>IF(AND(D209=$J$25,$H$27="Sim"),1.7*H207+0.2*F203," ")</f>
        <v xml:space="preserve"> </v>
      </c>
      <c r="J209" s="164" t="str">
        <f>IF(AND(D209=J$25,$H$27="Sim"),LARGE(H209:I209,1)," ")</f>
        <v xml:space="preserve"> </v>
      </c>
      <c r="K209" s="100"/>
      <c r="L209" s="100"/>
      <c r="M209" s="100"/>
      <c r="N209" s="100"/>
      <c r="O209" s="100"/>
      <c r="P209" s="100"/>
    </row>
    <row r="210" spans="1:16" s="159" customFormat="1" hidden="1" x14ac:dyDescent="0.25">
      <c r="A210" s="158"/>
      <c r="B210" s="98"/>
      <c r="C210" s="99"/>
      <c r="D210" s="350" t="s">
        <v>4</v>
      </c>
      <c r="E210" s="350"/>
      <c r="F210" s="350"/>
      <c r="G210" s="350"/>
      <c r="H210" s="162" t="str">
        <f>IF(AND(D210=J$25,$H$27="Sim"),0.6*$H$206+0.2*F203," ")</f>
        <v xml:space="preserve"> </v>
      </c>
      <c r="I210" s="163" t="str">
        <f>IF(AND(D210=$J$25,$H$27="Sim"),1*$H$207+0.2*F203," ")</f>
        <v xml:space="preserve"> </v>
      </c>
      <c r="J210" s="164" t="str">
        <f>IF(AND(D210=J$25,$H$27="Sim"),LARGE(H210:I210,1)," ")</f>
        <v xml:space="preserve"> </v>
      </c>
      <c r="K210" s="100"/>
      <c r="L210" s="100"/>
      <c r="M210" s="100"/>
      <c r="N210" s="100"/>
      <c r="O210" s="100"/>
      <c r="P210" s="100"/>
    </row>
    <row r="211" spans="1:16" s="159" customFormat="1" hidden="1" x14ac:dyDescent="0.25">
      <c r="A211" s="158"/>
      <c r="B211" s="98"/>
      <c r="C211" s="100"/>
      <c r="D211" s="350" t="s">
        <v>5</v>
      </c>
      <c r="E211" s="350"/>
      <c r="F211" s="350"/>
      <c r="G211" s="350"/>
      <c r="H211" s="162" t="str">
        <f>IF(AND(D211=J$25,$H$27="Sim"),0.2*$H$206+0.2*F203," ")</f>
        <v xml:space="preserve"> </v>
      </c>
      <c r="I211" s="163" t="str">
        <f>IF(AND(D211=$J$25,$H$27="Sim"),0.35*$H$207+0.2*F203," ")</f>
        <v xml:space="preserve"> </v>
      </c>
      <c r="J211" s="164" t="str">
        <f>IF(AND(D211=J$25,$H$27="Sim"),LARGE(H211:I211,1)," ")</f>
        <v xml:space="preserve"> </v>
      </c>
      <c r="K211" s="100"/>
      <c r="L211" s="100"/>
      <c r="M211" s="100"/>
      <c r="N211" s="100"/>
      <c r="O211" s="100"/>
      <c r="P211" s="100"/>
    </row>
    <row r="212" spans="1:16" s="159" customFormat="1" hidden="1" x14ac:dyDescent="0.25">
      <c r="A212" s="158"/>
      <c r="B212" s="98"/>
      <c r="C212" s="100"/>
      <c r="D212" s="165"/>
      <c r="E212" s="165"/>
      <c r="F212" s="165"/>
      <c r="G212" s="165"/>
      <c r="H212" s="166"/>
      <c r="I212" s="167"/>
      <c r="J212" s="167"/>
      <c r="K212" s="100"/>
      <c r="L212" s="100"/>
      <c r="M212" s="100"/>
      <c r="N212" s="100"/>
      <c r="O212" s="100"/>
      <c r="P212" s="100"/>
    </row>
    <row r="213" spans="1:16" x14ac:dyDescent="0.25">
      <c r="A213" s="30"/>
      <c r="B213" s="23"/>
      <c r="C213" s="348" t="s">
        <v>75</v>
      </c>
      <c r="D213" s="348"/>
      <c r="E213" s="348"/>
      <c r="F213" s="348"/>
      <c r="G213" s="349"/>
      <c r="H213" s="344" t="b">
        <f>IF(H27="Sim",VLOOKUP($J$25,D209:J211,6,FALSE))</f>
        <v>0</v>
      </c>
      <c r="I213" s="345"/>
      <c r="J213" s="346"/>
      <c r="K213" s="347"/>
      <c r="L213" s="347"/>
      <c r="M213" s="347"/>
      <c r="N213" s="347"/>
      <c r="O213" s="347"/>
      <c r="P213" s="347"/>
    </row>
    <row r="214" spans="1:16" s="50" customFormat="1" ht="16.5" customHeight="1" x14ac:dyDescent="0.25">
      <c r="A214" s="30"/>
      <c r="B214" s="36"/>
      <c r="C214" s="31"/>
      <c r="D214" s="31"/>
      <c r="E214" s="31"/>
      <c r="F214" s="31"/>
      <c r="G214" s="47"/>
      <c r="H214" s="38"/>
      <c r="I214" s="38"/>
      <c r="J214" s="48"/>
      <c r="K214" s="37"/>
      <c r="L214" s="37"/>
      <c r="M214" s="37"/>
      <c r="N214" s="37"/>
      <c r="O214" s="37"/>
      <c r="P214" s="37"/>
    </row>
    <row r="215" spans="1:16" s="50" customFormat="1" ht="16.5" customHeight="1" x14ac:dyDescent="0.25">
      <c r="A215" s="30"/>
      <c r="B215" s="36"/>
      <c r="C215" s="31"/>
      <c r="D215" s="31"/>
      <c r="E215" s="31"/>
      <c r="F215" s="31"/>
      <c r="G215" s="47"/>
      <c r="H215" s="38"/>
      <c r="I215" s="38"/>
      <c r="J215" s="48"/>
      <c r="K215" s="37"/>
      <c r="L215" s="37"/>
      <c r="M215" s="37"/>
      <c r="N215" s="37"/>
      <c r="O215" s="37"/>
      <c r="P215" s="37"/>
    </row>
    <row r="216" spans="1:16" s="50" customFormat="1" ht="16.5" customHeight="1" x14ac:dyDescent="0.25">
      <c r="A216" s="141"/>
      <c r="B216" s="140"/>
      <c r="C216" s="343" t="str">
        <f>IF(F200&gt;H10,"Erro - área com condicionantes biofísicas superior à area do terreno (2.1.)","")</f>
        <v/>
      </c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7"/>
      <c r="P216" s="37"/>
    </row>
    <row r="217" spans="1:16" s="50" customFormat="1" ht="16.5" customHeight="1" x14ac:dyDescent="0.25">
      <c r="A217" s="30"/>
      <c r="B217" s="36"/>
      <c r="C217" s="343" t="str">
        <f>IF(OR(J200&gt;F200,J202&gt;F202),"Erro - a área com condicionantes biofísicas na parcela até 30 m não pode ser superior à área com condicionantes biofísicas na totalidade do terreno","")</f>
        <v/>
      </c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7"/>
      <c r="P217" s="37"/>
    </row>
    <row r="218" spans="1:16" s="50" customFormat="1" ht="16.5" customHeight="1" x14ac:dyDescent="0.25">
      <c r="A218" s="30"/>
      <c r="B218" s="36"/>
      <c r="C218" s="343" t="str">
        <f>IF(OR((F202+F203)&gt;F200,(J202&gt;J200)),"Erro - a área com condicionantes biofísicas afeta à consolidação edificatória e/ou a integrar no domínio público não pode ser superior à a área com condiciantes biofísicas caracterizada no campo de preenchimento obrigatório","")</f>
        <v/>
      </c>
      <c r="D218" s="343"/>
      <c r="E218" s="343"/>
      <c r="F218" s="343"/>
      <c r="G218" s="343"/>
      <c r="H218" s="343"/>
      <c r="I218" s="343"/>
      <c r="J218" s="343"/>
      <c r="K218" s="343"/>
      <c r="L218" s="343"/>
      <c r="M218" s="343"/>
      <c r="N218" s="343"/>
      <c r="O218" s="37"/>
      <c r="P218" s="37"/>
    </row>
    <row r="219" spans="1:16" s="50" customFormat="1" ht="16.5" customHeight="1" x14ac:dyDescent="0.25">
      <c r="A219" s="30"/>
      <c r="B219" s="36"/>
      <c r="C219" s="31"/>
      <c r="D219" s="31"/>
      <c r="E219" s="31"/>
      <c r="F219" s="31"/>
      <c r="G219" s="47"/>
      <c r="H219" s="38"/>
      <c r="I219" s="38"/>
      <c r="J219" s="48"/>
      <c r="K219" s="37"/>
      <c r="L219" s="37"/>
      <c r="M219" s="37"/>
      <c r="N219" s="37"/>
      <c r="O219" s="37"/>
      <c r="P219" s="37"/>
    </row>
    <row r="220" spans="1:16" s="50" customFormat="1" ht="16.5" customHeight="1" x14ac:dyDescent="0.25">
      <c r="A220" s="30"/>
      <c r="B220" s="36"/>
      <c r="C220" s="31"/>
      <c r="D220" s="31"/>
      <c r="E220" s="31"/>
      <c r="F220" s="31"/>
      <c r="G220" s="47"/>
      <c r="H220" s="38"/>
      <c r="I220" s="38"/>
      <c r="J220" s="48"/>
      <c r="K220" s="37"/>
      <c r="L220" s="37"/>
      <c r="M220" s="37"/>
      <c r="N220" s="37"/>
      <c r="O220" s="37"/>
      <c r="P220" s="37"/>
    </row>
    <row r="221" spans="1:16" s="50" customFormat="1" ht="16.5" customHeight="1" x14ac:dyDescent="0.25">
      <c r="A221" s="30"/>
      <c r="B221" s="36"/>
      <c r="C221" s="31"/>
      <c r="D221" s="31"/>
      <c r="E221" s="31"/>
      <c r="F221" s="31"/>
      <c r="G221" s="47"/>
      <c r="H221" s="38"/>
      <c r="I221" s="38"/>
      <c r="J221" s="48"/>
      <c r="K221" s="37"/>
      <c r="L221" s="37"/>
      <c r="M221" s="37"/>
      <c r="N221" s="37"/>
      <c r="O221" s="37"/>
      <c r="P221" s="37"/>
    </row>
    <row r="222" spans="1:16" s="50" customFormat="1" ht="16.5" customHeight="1" x14ac:dyDescent="0.25">
      <c r="A222" s="30"/>
      <c r="B222" s="36"/>
      <c r="C222" s="31"/>
      <c r="D222" s="31"/>
      <c r="E222" s="31"/>
      <c r="F222" s="31"/>
      <c r="G222" s="47"/>
      <c r="H222" s="38"/>
      <c r="I222" s="38"/>
      <c r="J222" s="48"/>
      <c r="K222" s="37"/>
      <c r="L222" s="37"/>
      <c r="M222" s="37"/>
      <c r="N222" s="37"/>
      <c r="O222" s="37"/>
      <c r="P222" s="37"/>
    </row>
    <row r="223" spans="1:16" s="50" customFormat="1" ht="16.5" customHeight="1" x14ac:dyDescent="0.25">
      <c r="A223" s="30"/>
      <c r="B223" s="36"/>
      <c r="C223" s="31"/>
      <c r="D223" s="31"/>
      <c r="E223" s="31"/>
      <c r="F223" s="31"/>
      <c r="G223" s="47"/>
      <c r="H223" s="38"/>
      <c r="I223" s="38"/>
      <c r="J223" s="48"/>
      <c r="K223" s="37"/>
      <c r="L223" s="37"/>
      <c r="M223" s="37"/>
      <c r="N223" s="37"/>
      <c r="O223" s="37"/>
      <c r="P223" s="37"/>
    </row>
    <row r="224" spans="1:16" s="50" customFormat="1" ht="16.5" customHeight="1" x14ac:dyDescent="0.25">
      <c r="A224" s="30"/>
      <c r="B224" s="36"/>
      <c r="C224" s="31"/>
      <c r="D224" s="31"/>
      <c r="E224" s="31"/>
      <c r="F224" s="31"/>
      <c r="G224" s="47"/>
      <c r="H224" s="38"/>
      <c r="I224" s="38"/>
      <c r="J224" s="48"/>
      <c r="K224" s="37"/>
      <c r="L224" s="37"/>
      <c r="M224" s="37"/>
      <c r="N224" s="37"/>
      <c r="O224" s="37"/>
      <c r="P224" s="37"/>
    </row>
    <row r="225" spans="1:16" s="50" customFormat="1" ht="16.5" customHeight="1" x14ac:dyDescent="0.25">
      <c r="A225" s="30"/>
      <c r="B225" s="36"/>
      <c r="C225" s="31"/>
      <c r="D225" s="31"/>
      <c r="E225" s="31"/>
      <c r="F225" s="31"/>
      <c r="G225" s="47"/>
      <c r="H225" s="38"/>
      <c r="I225" s="38"/>
      <c r="J225" s="48"/>
      <c r="K225" s="37"/>
      <c r="L225" s="37"/>
      <c r="M225" s="37"/>
      <c r="N225" s="37"/>
      <c r="O225" s="37"/>
      <c r="P225" s="37"/>
    </row>
    <row r="226" spans="1:16" s="50" customFormat="1" ht="16.5" customHeight="1" x14ac:dyDescent="0.25">
      <c r="A226" s="30"/>
      <c r="B226" s="36"/>
      <c r="C226" s="31"/>
      <c r="D226" s="31"/>
      <c r="E226" s="31"/>
      <c r="F226" s="31"/>
      <c r="G226" s="47"/>
      <c r="H226" s="38"/>
      <c r="I226" s="38"/>
      <c r="J226" s="48"/>
      <c r="K226" s="37"/>
      <c r="L226" s="37"/>
      <c r="M226" s="37"/>
      <c r="N226" s="37"/>
      <c r="O226" s="37"/>
      <c r="P226" s="37"/>
    </row>
    <row r="227" spans="1:16" s="50" customFormat="1" ht="16.5" customHeight="1" x14ac:dyDescent="0.25">
      <c r="A227" s="30"/>
      <c r="B227" s="36"/>
      <c r="C227" s="31"/>
      <c r="D227" s="31"/>
      <c r="E227" s="31"/>
      <c r="F227" s="31"/>
      <c r="G227" s="47"/>
      <c r="H227" s="38"/>
      <c r="I227" s="38"/>
      <c r="J227" s="48"/>
      <c r="K227" s="37"/>
      <c r="L227" s="37"/>
      <c r="M227" s="37"/>
      <c r="N227" s="37"/>
      <c r="O227" s="37"/>
      <c r="P227" s="37"/>
    </row>
    <row r="228" spans="1:16" s="50" customFormat="1" ht="16.5" customHeight="1" x14ac:dyDescent="0.25">
      <c r="A228" s="30"/>
      <c r="B228" s="36"/>
      <c r="C228" s="31"/>
      <c r="D228" s="31"/>
      <c r="E228" s="31"/>
      <c r="F228" s="31"/>
      <c r="G228" s="47"/>
      <c r="H228" s="38"/>
      <c r="I228" s="38"/>
      <c r="J228" s="48"/>
      <c r="K228" s="37"/>
      <c r="L228" s="37"/>
      <c r="M228" s="37"/>
      <c r="N228" s="37"/>
      <c r="O228" s="37"/>
      <c r="P228" s="37"/>
    </row>
    <row r="229" spans="1:16" s="28" customForma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148" customFormat="1" x14ac:dyDescent="0.2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1:16" s="124" customFormat="1" x14ac:dyDescent="0.2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1:16" s="28" customFormat="1" x14ac:dyDescent="0.25">
      <c r="A232" s="204" t="s">
        <v>87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</row>
    <row r="233" spans="1:16" ht="15" customHeight="1" x14ac:dyDescent="0.25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</row>
    <row r="234" spans="1:16" s="28" customFormat="1" ht="15" customHeight="1" x14ac:dyDescent="0.25">
      <c r="A234" s="202" t="s">
        <v>194</v>
      </c>
      <c r="B234" s="202"/>
      <c r="C234" s="202"/>
      <c r="D234" s="202"/>
      <c r="E234" s="202"/>
      <c r="F234" s="72"/>
      <c r="G234" s="180" t="s">
        <v>195</v>
      </c>
      <c r="H234" s="180"/>
      <c r="I234" s="180"/>
      <c r="J234" s="180"/>
      <c r="K234" s="180"/>
      <c r="L234" s="72"/>
      <c r="M234" s="180" t="s">
        <v>196</v>
      </c>
      <c r="N234" s="228"/>
      <c r="O234" s="228"/>
      <c r="P234" s="228"/>
    </row>
    <row r="235" spans="1:16" s="28" customFormat="1" x14ac:dyDescent="0.25">
      <c r="A235" s="202"/>
      <c r="B235" s="202"/>
      <c r="C235" s="202"/>
      <c r="D235" s="202"/>
      <c r="E235" s="202"/>
      <c r="F235" s="72"/>
      <c r="G235" s="180"/>
      <c r="H235" s="180"/>
      <c r="I235" s="180"/>
      <c r="J235" s="180"/>
      <c r="K235" s="180"/>
      <c r="L235" s="72"/>
      <c r="M235" s="228"/>
      <c r="N235" s="228"/>
      <c r="O235" s="228"/>
      <c r="P235" s="228"/>
    </row>
    <row r="236" spans="1:16" s="28" customFormat="1" x14ac:dyDescent="0.25">
      <c r="A236" s="202"/>
      <c r="B236" s="202"/>
      <c r="C236" s="202"/>
      <c r="D236" s="202"/>
      <c r="E236" s="202"/>
      <c r="F236" s="72"/>
      <c r="G236" s="180"/>
      <c r="H236" s="180"/>
      <c r="I236" s="180"/>
      <c r="J236" s="180"/>
      <c r="K236" s="180"/>
      <c r="L236" s="72"/>
      <c r="M236" s="228"/>
      <c r="N236" s="228"/>
      <c r="O236" s="228"/>
      <c r="P236" s="228"/>
    </row>
    <row r="237" spans="1:16" s="28" customFormat="1" x14ac:dyDescent="0.25">
      <c r="A237" s="202"/>
      <c r="B237" s="202"/>
      <c r="C237" s="202"/>
      <c r="D237" s="202"/>
      <c r="E237" s="202"/>
      <c r="F237" s="72"/>
      <c r="G237" s="180"/>
      <c r="H237" s="180"/>
      <c r="I237" s="180"/>
      <c r="J237" s="180"/>
      <c r="K237" s="180"/>
      <c r="L237" s="72"/>
      <c r="M237" s="228"/>
      <c r="N237" s="228"/>
      <c r="O237" s="228"/>
      <c r="P237" s="228"/>
    </row>
    <row r="238" spans="1:16" s="28" customFormat="1" x14ac:dyDescent="0.25">
      <c r="A238" s="202"/>
      <c r="B238" s="202"/>
      <c r="C238" s="202"/>
      <c r="D238" s="202"/>
      <c r="E238" s="202"/>
      <c r="F238" s="72"/>
      <c r="G238" s="180"/>
      <c r="H238" s="180"/>
      <c r="I238" s="180"/>
      <c r="J238" s="180"/>
      <c r="K238" s="180"/>
      <c r="L238" s="72"/>
      <c r="M238" s="228"/>
      <c r="N238" s="228"/>
      <c r="O238" s="228"/>
      <c r="P238" s="228"/>
    </row>
    <row r="239" spans="1:16" s="28" customFormat="1" x14ac:dyDescent="0.25">
      <c r="A239" s="202"/>
      <c r="B239" s="202"/>
      <c r="C239" s="202"/>
      <c r="D239" s="202"/>
      <c r="E239" s="202"/>
      <c r="F239" s="72"/>
      <c r="G239" s="180"/>
      <c r="H239" s="180"/>
      <c r="I239" s="180"/>
      <c r="J239" s="180"/>
      <c r="K239" s="180"/>
      <c r="L239" s="72"/>
      <c r="M239" s="228"/>
      <c r="N239" s="228"/>
      <c r="O239" s="228"/>
      <c r="P239" s="228"/>
    </row>
    <row r="240" spans="1:16" s="28" customFormat="1" x14ac:dyDescent="0.25">
      <c r="A240" s="202"/>
      <c r="B240" s="202"/>
      <c r="C240" s="202"/>
      <c r="D240" s="202"/>
      <c r="E240" s="202"/>
      <c r="F240" s="72"/>
      <c r="G240" s="180"/>
      <c r="H240" s="180"/>
      <c r="I240" s="180"/>
      <c r="J240" s="180"/>
      <c r="K240" s="180"/>
      <c r="L240" s="72"/>
      <c r="M240" s="228"/>
      <c r="N240" s="228"/>
      <c r="O240" s="228"/>
      <c r="P240" s="228"/>
    </row>
    <row r="241" spans="1:16" s="28" customFormat="1" x14ac:dyDescent="0.25">
      <c r="A241" s="202"/>
      <c r="B241" s="202"/>
      <c r="C241" s="202"/>
      <c r="D241" s="202"/>
      <c r="E241" s="202"/>
      <c r="F241" s="72"/>
      <c r="G241" s="180"/>
      <c r="H241" s="180"/>
      <c r="I241" s="180"/>
      <c r="J241" s="180"/>
      <c r="K241" s="180"/>
      <c r="L241" s="72"/>
      <c r="M241" s="228"/>
      <c r="N241" s="228"/>
      <c r="O241" s="228"/>
      <c r="P241" s="228"/>
    </row>
    <row r="242" spans="1:16" s="28" customFormat="1" x14ac:dyDescent="0.25">
      <c r="A242" s="202"/>
      <c r="B242" s="202"/>
      <c r="C242" s="202"/>
      <c r="D242" s="202"/>
      <c r="E242" s="202"/>
      <c r="F242" s="72"/>
      <c r="G242" s="180"/>
      <c r="H242" s="180"/>
      <c r="I242" s="180"/>
      <c r="J242" s="180"/>
      <c r="K242" s="180"/>
      <c r="L242" s="72"/>
      <c r="M242" s="228"/>
      <c r="N242" s="228"/>
      <c r="O242" s="228"/>
      <c r="P242" s="228"/>
    </row>
    <row r="243" spans="1:16" s="28" customFormat="1" x14ac:dyDescent="0.25">
      <c r="A243" s="202"/>
      <c r="B243" s="202"/>
      <c r="C243" s="202"/>
      <c r="D243" s="202"/>
      <c r="E243" s="202"/>
      <c r="F243" s="72"/>
      <c r="G243" s="180"/>
      <c r="H243" s="180"/>
      <c r="I243" s="180"/>
      <c r="J243" s="180"/>
      <c r="K243" s="180"/>
      <c r="L243" s="72"/>
      <c r="M243" s="228"/>
      <c r="N243" s="228"/>
      <c r="O243" s="228"/>
      <c r="P243" s="228"/>
    </row>
    <row r="244" spans="1:16" s="28" customFormat="1" x14ac:dyDescent="0.25">
      <c r="A244" s="202"/>
      <c r="B244" s="202"/>
      <c r="C244" s="202"/>
      <c r="D244" s="202"/>
      <c r="E244" s="202"/>
      <c r="F244" s="72"/>
      <c r="G244" s="180"/>
      <c r="H244" s="180"/>
      <c r="I244" s="180"/>
      <c r="J244" s="180"/>
      <c r="K244" s="180"/>
      <c r="L244" s="72"/>
      <c r="M244" s="228"/>
      <c r="N244" s="228"/>
      <c r="O244" s="228"/>
      <c r="P244" s="228"/>
    </row>
    <row r="245" spans="1:16" s="28" customFormat="1" x14ac:dyDescent="0.25">
      <c r="A245" s="202"/>
      <c r="B245" s="202"/>
      <c r="C245" s="202"/>
      <c r="D245" s="202"/>
      <c r="E245" s="202"/>
      <c r="F245" s="72"/>
      <c r="G245" s="180"/>
      <c r="H245" s="180"/>
      <c r="I245" s="180"/>
      <c r="J245" s="180"/>
      <c r="K245" s="180"/>
      <c r="L245" s="72"/>
      <c r="M245" s="228"/>
      <c r="N245" s="228"/>
      <c r="O245" s="228"/>
      <c r="P245" s="228"/>
    </row>
    <row r="246" spans="1:16" s="28" customFormat="1" x14ac:dyDescent="0.25">
      <c r="A246" s="202"/>
      <c r="B246" s="202"/>
      <c r="C246" s="202"/>
      <c r="D246" s="202"/>
      <c r="E246" s="202"/>
      <c r="F246" s="72"/>
      <c r="G246" s="180"/>
      <c r="H246" s="180"/>
      <c r="I246" s="180"/>
      <c r="J246" s="180"/>
      <c r="K246" s="180"/>
      <c r="L246" s="72"/>
      <c r="M246" s="228"/>
      <c r="N246" s="228"/>
      <c r="O246" s="228"/>
      <c r="P246" s="228"/>
    </row>
    <row r="247" spans="1:16" s="28" customFormat="1" x14ac:dyDescent="0.25">
      <c r="A247" s="202"/>
      <c r="B247" s="202"/>
      <c r="C247" s="202"/>
      <c r="D247" s="202"/>
      <c r="E247" s="202"/>
      <c r="F247" s="72"/>
      <c r="G247" s="180"/>
      <c r="H247" s="180"/>
      <c r="I247" s="180"/>
      <c r="J247" s="180"/>
      <c r="K247" s="180"/>
      <c r="L247" s="72"/>
      <c r="M247" s="228"/>
      <c r="N247" s="228"/>
      <c r="O247" s="228"/>
      <c r="P247" s="228"/>
    </row>
    <row r="248" spans="1:16" s="28" customFormat="1" x14ac:dyDescent="0.25">
      <c r="A248" s="202"/>
      <c r="B248" s="202"/>
      <c r="C248" s="202"/>
      <c r="D248" s="202"/>
      <c r="E248" s="202"/>
      <c r="F248" s="72"/>
      <c r="G248" s="180"/>
      <c r="H248" s="180"/>
      <c r="I248" s="180"/>
      <c r="J248" s="180"/>
      <c r="K248" s="180"/>
      <c r="L248" s="72"/>
      <c r="M248" s="228"/>
      <c r="N248" s="228"/>
      <c r="O248" s="228"/>
      <c r="P248" s="228"/>
    </row>
    <row r="249" spans="1:16" s="28" customFormat="1" x14ac:dyDescent="0.25">
      <c r="A249" s="202"/>
      <c r="B249" s="202"/>
      <c r="C249" s="202"/>
      <c r="D249" s="202"/>
      <c r="E249" s="202"/>
      <c r="F249" s="72"/>
      <c r="G249" s="180"/>
      <c r="H249" s="180"/>
      <c r="I249" s="180"/>
      <c r="J249" s="180"/>
      <c r="K249" s="180"/>
      <c r="L249" s="72"/>
      <c r="M249" s="228"/>
      <c r="N249" s="228"/>
      <c r="O249" s="228"/>
      <c r="P249" s="228"/>
    </row>
    <row r="250" spans="1:16" s="28" customFormat="1" x14ac:dyDescent="0.25">
      <c r="A250" s="202"/>
      <c r="B250" s="202"/>
      <c r="C250" s="202"/>
      <c r="D250" s="202"/>
      <c r="E250" s="202"/>
      <c r="F250" s="72"/>
      <c r="G250" s="180"/>
      <c r="H250" s="180"/>
      <c r="I250" s="180"/>
      <c r="J250" s="180"/>
      <c r="K250" s="180"/>
      <c r="L250" s="72"/>
      <c r="M250" s="228"/>
      <c r="N250" s="228"/>
      <c r="O250" s="228"/>
      <c r="P250" s="228"/>
    </row>
    <row r="251" spans="1:16" s="28" customFormat="1" x14ac:dyDescent="0.25">
      <c r="A251" s="202"/>
      <c r="B251" s="202"/>
      <c r="C251" s="202"/>
      <c r="D251" s="202"/>
      <c r="E251" s="202"/>
      <c r="F251" s="72"/>
      <c r="G251" s="180"/>
      <c r="H251" s="180"/>
      <c r="I251" s="180"/>
      <c r="J251" s="180"/>
      <c r="K251" s="180"/>
      <c r="L251" s="72"/>
      <c r="M251" s="228"/>
      <c r="N251" s="228"/>
      <c r="O251" s="228"/>
      <c r="P251" s="228"/>
    </row>
    <row r="252" spans="1:16" s="28" customFormat="1" x14ac:dyDescent="0.25">
      <c r="A252" s="202"/>
      <c r="B252" s="202"/>
      <c r="C252" s="202"/>
      <c r="D252" s="202"/>
      <c r="E252" s="202"/>
      <c r="F252" s="72"/>
      <c r="G252" s="180"/>
      <c r="H252" s="180"/>
      <c r="I252" s="180"/>
      <c r="J252" s="180"/>
      <c r="K252" s="180"/>
      <c r="L252" s="72"/>
      <c r="M252" s="228"/>
      <c r="N252" s="228"/>
      <c r="O252" s="228"/>
      <c r="P252" s="228"/>
    </row>
    <row r="253" spans="1:16" s="28" customFormat="1" x14ac:dyDescent="0.25">
      <c r="A253" s="202"/>
      <c r="B253" s="202"/>
      <c r="C253" s="202"/>
      <c r="D253" s="202"/>
      <c r="E253" s="202"/>
      <c r="F253" s="72"/>
      <c r="G253" s="180"/>
      <c r="H253" s="180"/>
      <c r="I253" s="180"/>
      <c r="J253" s="180"/>
      <c r="K253" s="180"/>
      <c r="L253" s="72"/>
      <c r="M253" s="228"/>
      <c r="N253" s="228"/>
      <c r="O253" s="228"/>
      <c r="P253" s="228"/>
    </row>
    <row r="254" spans="1:16" s="28" customFormat="1" x14ac:dyDescent="0.25">
      <c r="A254" s="202"/>
      <c r="B254" s="202"/>
      <c r="C254" s="202"/>
      <c r="D254" s="202"/>
      <c r="E254" s="202"/>
      <c r="F254" s="72"/>
      <c r="G254" s="180"/>
      <c r="H254" s="180"/>
      <c r="I254" s="180"/>
      <c r="J254" s="180"/>
      <c r="K254" s="180"/>
      <c r="L254" s="72"/>
      <c r="M254" s="228"/>
      <c r="N254" s="228"/>
      <c r="O254" s="228"/>
      <c r="P254" s="228"/>
    </row>
    <row r="255" spans="1:16" s="28" customFormat="1" x14ac:dyDescent="0.25">
      <c r="A255" s="202"/>
      <c r="B255" s="202"/>
      <c r="C255" s="202"/>
      <c r="D255" s="202"/>
      <c r="E255" s="202"/>
      <c r="F255" s="72"/>
      <c r="G255" s="180"/>
      <c r="H255" s="180"/>
      <c r="I255" s="180"/>
      <c r="J255" s="180"/>
      <c r="K255" s="180"/>
      <c r="L255" s="72"/>
      <c r="M255" s="228"/>
      <c r="N255" s="228"/>
      <c r="O255" s="228"/>
      <c r="P255" s="228"/>
    </row>
    <row r="256" spans="1:16" s="28" customFormat="1" x14ac:dyDescent="0.25">
      <c r="A256" s="202"/>
      <c r="B256" s="202"/>
      <c r="C256" s="202"/>
      <c r="D256" s="202"/>
      <c r="E256" s="202"/>
      <c r="F256" s="72"/>
      <c r="G256" s="180"/>
      <c r="H256" s="180"/>
      <c r="I256" s="180"/>
      <c r="J256" s="180"/>
      <c r="K256" s="180"/>
      <c r="L256" s="72"/>
      <c r="M256" s="228"/>
      <c r="N256" s="228"/>
      <c r="O256" s="228"/>
      <c r="P256" s="228"/>
    </row>
    <row r="257" spans="1:16" s="28" customFormat="1" x14ac:dyDescent="0.25">
      <c r="A257" s="202"/>
      <c r="B257" s="202"/>
      <c r="C257" s="202"/>
      <c r="D257" s="202"/>
      <c r="E257" s="202"/>
      <c r="F257" s="72"/>
      <c r="G257" s="180"/>
      <c r="H257" s="180"/>
      <c r="I257" s="180"/>
      <c r="J257" s="180"/>
      <c r="K257" s="180"/>
      <c r="L257" s="72"/>
      <c r="M257" s="228"/>
      <c r="N257" s="228"/>
      <c r="O257" s="228"/>
      <c r="P257" s="228"/>
    </row>
    <row r="258" spans="1:16" s="28" customFormat="1" x14ac:dyDescent="0.25">
      <c r="A258" s="202"/>
      <c r="B258" s="202"/>
      <c r="C258" s="202"/>
      <c r="D258" s="202"/>
      <c r="E258" s="202"/>
      <c r="F258" s="72"/>
      <c r="G258" s="180"/>
      <c r="H258" s="180"/>
      <c r="I258" s="180"/>
      <c r="J258" s="180"/>
      <c r="K258" s="180"/>
      <c r="L258" s="72"/>
      <c r="M258" s="228"/>
      <c r="N258" s="228"/>
      <c r="O258" s="228"/>
      <c r="P258" s="228"/>
    </row>
    <row r="259" spans="1:16" s="28" customFormat="1" x14ac:dyDescent="0.25">
      <c r="A259" s="202"/>
      <c r="B259" s="202"/>
      <c r="C259" s="202"/>
      <c r="D259" s="202"/>
      <c r="E259" s="202"/>
      <c r="F259" s="72"/>
      <c r="G259" s="180"/>
      <c r="H259" s="180"/>
      <c r="I259" s="180"/>
      <c r="J259" s="180"/>
      <c r="K259" s="180"/>
      <c r="L259" s="72"/>
      <c r="M259" s="228"/>
      <c r="N259" s="228"/>
      <c r="O259" s="228"/>
      <c r="P259" s="228"/>
    </row>
    <row r="260" spans="1:16" s="28" customFormat="1" x14ac:dyDescent="0.25">
      <c r="A260" s="202"/>
      <c r="B260" s="202"/>
      <c r="C260" s="202"/>
      <c r="D260" s="202"/>
      <c r="E260" s="202"/>
      <c r="F260" s="72"/>
      <c r="G260" s="180"/>
      <c r="H260" s="180"/>
      <c r="I260" s="180"/>
      <c r="J260" s="180"/>
      <c r="K260" s="180"/>
      <c r="L260" s="72"/>
      <c r="M260" s="228"/>
      <c r="N260" s="228"/>
      <c r="O260" s="228"/>
      <c r="P260" s="228"/>
    </row>
    <row r="261" spans="1:16" s="28" customFormat="1" x14ac:dyDescent="0.25">
      <c r="A261" s="202"/>
      <c r="B261" s="202"/>
      <c r="C261" s="202"/>
      <c r="D261" s="202"/>
      <c r="E261" s="202"/>
      <c r="F261" s="72"/>
      <c r="G261" s="180"/>
      <c r="H261" s="180"/>
      <c r="I261" s="180"/>
      <c r="J261" s="180"/>
      <c r="K261" s="180"/>
      <c r="L261" s="72"/>
      <c r="M261" s="228"/>
      <c r="N261" s="228"/>
      <c r="O261" s="228"/>
      <c r="P261" s="228"/>
    </row>
    <row r="262" spans="1:16" s="28" customFormat="1" x14ac:dyDescent="0.25">
      <c r="A262" s="30"/>
      <c r="B262" s="71"/>
      <c r="C262" s="71"/>
      <c r="D262" s="71"/>
      <c r="E262" s="71"/>
      <c r="F262" s="72"/>
      <c r="G262" s="180"/>
      <c r="H262" s="180"/>
      <c r="I262" s="180"/>
      <c r="J262" s="180"/>
      <c r="K262" s="180"/>
      <c r="L262" s="30"/>
      <c r="M262" s="228"/>
      <c r="N262" s="228"/>
      <c r="O262" s="228"/>
      <c r="P262" s="228"/>
    </row>
    <row r="263" spans="1:16" s="28" customForma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228"/>
      <c r="N263" s="228"/>
      <c r="O263" s="228"/>
      <c r="P263" s="228"/>
    </row>
    <row r="264" spans="1:16" s="28" customForma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1:16" ht="15" customHeight="1" x14ac:dyDescent="0.25">
      <c r="A265" s="202" t="s">
        <v>197</v>
      </c>
      <c r="B265" s="202"/>
      <c r="C265" s="202"/>
      <c r="D265" s="202"/>
      <c r="E265" s="202"/>
      <c r="F265" s="73"/>
      <c r="G265" s="201" t="s">
        <v>198</v>
      </c>
      <c r="H265" s="201"/>
      <c r="I265" s="201"/>
      <c r="J265" s="201"/>
      <c r="K265" s="201"/>
      <c r="L265" s="54"/>
      <c r="M265" s="202" t="s">
        <v>199</v>
      </c>
      <c r="N265" s="203"/>
      <c r="O265" s="203"/>
      <c r="P265" s="203"/>
    </row>
    <row r="266" spans="1:16" x14ac:dyDescent="0.25">
      <c r="A266" s="202"/>
      <c r="B266" s="202"/>
      <c r="C266" s="202"/>
      <c r="D266" s="202"/>
      <c r="E266" s="202"/>
      <c r="F266" s="73"/>
      <c r="G266" s="201"/>
      <c r="H266" s="201"/>
      <c r="I266" s="201"/>
      <c r="J266" s="201"/>
      <c r="K266" s="201"/>
      <c r="L266" s="72"/>
      <c r="M266" s="203"/>
      <c r="N266" s="203"/>
      <c r="O266" s="203"/>
      <c r="P266" s="203"/>
    </row>
    <row r="267" spans="1:16" x14ac:dyDescent="0.25">
      <c r="A267" s="202"/>
      <c r="B267" s="202"/>
      <c r="C267" s="202"/>
      <c r="D267" s="202"/>
      <c r="E267" s="202"/>
      <c r="F267" s="73"/>
      <c r="G267" s="201"/>
      <c r="H267" s="201"/>
      <c r="I267" s="201"/>
      <c r="J267" s="201"/>
      <c r="K267" s="201"/>
      <c r="L267" s="72"/>
      <c r="M267" s="203"/>
      <c r="N267" s="203"/>
      <c r="O267" s="203"/>
      <c r="P267" s="203"/>
    </row>
    <row r="268" spans="1:16" x14ac:dyDescent="0.25">
      <c r="A268" s="202"/>
      <c r="B268" s="202"/>
      <c r="C268" s="202"/>
      <c r="D268" s="202"/>
      <c r="E268" s="202"/>
      <c r="F268" s="73"/>
      <c r="G268" s="201"/>
      <c r="H268" s="201"/>
      <c r="I268" s="201"/>
      <c r="J268" s="201"/>
      <c r="K268" s="201"/>
      <c r="L268" s="72"/>
      <c r="M268" s="203"/>
      <c r="N268" s="203"/>
      <c r="O268" s="203"/>
      <c r="P268" s="203"/>
    </row>
    <row r="269" spans="1:16" x14ac:dyDescent="0.25">
      <c r="A269" s="202"/>
      <c r="B269" s="202"/>
      <c r="C269" s="202"/>
      <c r="D269" s="202"/>
      <c r="E269" s="202"/>
      <c r="F269" s="73"/>
      <c r="G269" s="201"/>
      <c r="H269" s="201"/>
      <c r="I269" s="201"/>
      <c r="J269" s="201"/>
      <c r="K269" s="201"/>
      <c r="L269" s="72"/>
      <c r="M269" s="203"/>
      <c r="N269" s="203"/>
      <c r="O269" s="203"/>
      <c r="P269" s="203"/>
    </row>
    <row r="270" spans="1:16" x14ac:dyDescent="0.25">
      <c r="A270" s="202"/>
      <c r="B270" s="202"/>
      <c r="C270" s="202"/>
      <c r="D270" s="202"/>
      <c r="E270" s="202"/>
      <c r="F270" s="73"/>
      <c r="G270" s="201"/>
      <c r="H270" s="201"/>
      <c r="I270" s="201"/>
      <c r="J270" s="201"/>
      <c r="K270" s="201"/>
      <c r="L270" s="72"/>
      <c r="M270" s="203"/>
      <c r="N270" s="203"/>
      <c r="O270" s="203"/>
      <c r="P270" s="203"/>
    </row>
    <row r="271" spans="1:16" x14ac:dyDescent="0.25">
      <c r="A271" s="202"/>
      <c r="B271" s="202"/>
      <c r="C271" s="202"/>
      <c r="D271" s="202"/>
      <c r="E271" s="202"/>
      <c r="F271" s="73"/>
      <c r="G271" s="201"/>
      <c r="H271" s="201"/>
      <c r="I271" s="201"/>
      <c r="J271" s="201"/>
      <c r="K271" s="201"/>
      <c r="L271" s="72"/>
      <c r="M271" s="203"/>
      <c r="N271" s="203"/>
      <c r="O271" s="203"/>
      <c r="P271" s="203"/>
    </row>
    <row r="272" spans="1:16" x14ac:dyDescent="0.25">
      <c r="A272" s="202"/>
      <c r="B272" s="202"/>
      <c r="C272" s="202"/>
      <c r="D272" s="202"/>
      <c r="E272" s="202"/>
      <c r="F272" s="73"/>
      <c r="G272" s="201"/>
      <c r="H272" s="201"/>
      <c r="I272" s="201"/>
      <c r="J272" s="201"/>
      <c r="K272" s="201"/>
      <c r="L272" s="72"/>
      <c r="M272" s="203"/>
      <c r="N272" s="203"/>
      <c r="O272" s="203"/>
      <c r="P272" s="203"/>
    </row>
    <row r="273" spans="1:16" x14ac:dyDescent="0.25">
      <c r="A273" s="202"/>
      <c r="B273" s="202"/>
      <c r="C273" s="202"/>
      <c r="D273" s="202"/>
      <c r="E273" s="202"/>
      <c r="F273" s="73"/>
      <c r="G273" s="201"/>
      <c r="H273" s="201"/>
      <c r="I273" s="201"/>
      <c r="J273" s="201"/>
      <c r="K273" s="201"/>
      <c r="L273" s="72"/>
      <c r="M273" s="203"/>
      <c r="N273" s="203"/>
      <c r="O273" s="203"/>
      <c r="P273" s="203"/>
    </row>
    <row r="274" spans="1:16" x14ac:dyDescent="0.25">
      <c r="A274" s="202"/>
      <c r="B274" s="202"/>
      <c r="C274" s="202"/>
      <c r="D274" s="202"/>
      <c r="E274" s="202"/>
      <c r="F274" s="73"/>
      <c r="G274" s="201"/>
      <c r="H274" s="201"/>
      <c r="I274" s="201"/>
      <c r="J274" s="201"/>
      <c r="K274" s="201"/>
      <c r="L274" s="72"/>
      <c r="M274" s="203"/>
      <c r="N274" s="203"/>
      <c r="O274" s="203"/>
      <c r="P274" s="203"/>
    </row>
    <row r="275" spans="1:16" x14ac:dyDescent="0.25">
      <c r="A275" s="202"/>
      <c r="B275" s="202"/>
      <c r="C275" s="202"/>
      <c r="D275" s="202"/>
      <c r="E275" s="202"/>
      <c r="F275" s="73"/>
      <c r="G275" s="201"/>
      <c r="H275" s="201"/>
      <c r="I275" s="201"/>
      <c r="J275" s="201"/>
      <c r="K275" s="201"/>
      <c r="L275" s="72"/>
      <c r="M275" s="203"/>
      <c r="N275" s="203"/>
      <c r="O275" s="203"/>
      <c r="P275" s="203"/>
    </row>
    <row r="276" spans="1:16" x14ac:dyDescent="0.25">
      <c r="A276" s="202"/>
      <c r="B276" s="202"/>
      <c r="C276" s="202"/>
      <c r="D276" s="202"/>
      <c r="E276" s="202"/>
      <c r="F276" s="73"/>
      <c r="G276" s="201"/>
      <c r="H276" s="201"/>
      <c r="I276" s="201"/>
      <c r="J276" s="201"/>
      <c r="K276" s="201"/>
      <c r="L276" s="72"/>
      <c r="M276" s="203"/>
      <c r="N276" s="203"/>
      <c r="O276" s="203"/>
      <c r="P276" s="203"/>
    </row>
    <row r="277" spans="1:16" x14ac:dyDescent="0.25">
      <c r="A277" s="202"/>
      <c r="B277" s="202"/>
      <c r="C277" s="202"/>
      <c r="D277" s="202"/>
      <c r="E277" s="202"/>
      <c r="F277" s="73"/>
      <c r="G277" s="201"/>
      <c r="H277" s="201"/>
      <c r="I277" s="201"/>
      <c r="J277" s="201"/>
      <c r="K277" s="201"/>
      <c r="L277" s="72"/>
      <c r="M277" s="203"/>
      <c r="N277" s="203"/>
      <c r="O277" s="203"/>
      <c r="P277" s="203"/>
    </row>
    <row r="278" spans="1:16" x14ac:dyDescent="0.25">
      <c r="A278" s="202"/>
      <c r="B278" s="202"/>
      <c r="C278" s="202"/>
      <c r="D278" s="202"/>
      <c r="E278" s="202"/>
      <c r="F278" s="73"/>
      <c r="G278" s="201"/>
      <c r="H278" s="201"/>
      <c r="I278" s="201"/>
      <c r="J278" s="201"/>
      <c r="K278" s="201"/>
      <c r="L278" s="72"/>
      <c r="M278" s="203"/>
      <c r="N278" s="203"/>
      <c r="O278" s="203"/>
      <c r="P278" s="203"/>
    </row>
    <row r="279" spans="1:16" x14ac:dyDescent="0.25">
      <c r="A279" s="202"/>
      <c r="B279" s="202"/>
      <c r="C279" s="202"/>
      <c r="D279" s="202"/>
      <c r="E279" s="202"/>
      <c r="F279" s="73"/>
      <c r="G279" s="201"/>
      <c r="H279" s="201"/>
      <c r="I279" s="201"/>
      <c r="J279" s="201"/>
      <c r="K279" s="201"/>
      <c r="L279" s="72"/>
      <c r="M279" s="203"/>
      <c r="N279" s="203"/>
      <c r="O279" s="203"/>
      <c r="P279" s="203"/>
    </row>
    <row r="280" spans="1:16" x14ac:dyDescent="0.25">
      <c r="A280" s="202"/>
      <c r="B280" s="202"/>
      <c r="C280" s="202"/>
      <c r="D280" s="202"/>
      <c r="E280" s="202"/>
      <c r="F280" s="73"/>
      <c r="G280" s="201"/>
      <c r="H280" s="201"/>
      <c r="I280" s="201"/>
      <c r="J280" s="201"/>
      <c r="K280" s="201"/>
      <c r="L280" s="72"/>
      <c r="M280" s="203"/>
      <c r="N280" s="203"/>
      <c r="O280" s="203"/>
      <c r="P280" s="203"/>
    </row>
    <row r="281" spans="1:16" x14ac:dyDescent="0.25">
      <c r="A281" s="202"/>
      <c r="B281" s="202"/>
      <c r="C281" s="202"/>
      <c r="D281" s="202"/>
      <c r="E281" s="202"/>
      <c r="F281" s="73"/>
      <c r="G281" s="201"/>
      <c r="H281" s="201"/>
      <c r="I281" s="201"/>
      <c r="J281" s="201"/>
      <c r="K281" s="201"/>
      <c r="L281" s="72"/>
      <c r="M281" s="203"/>
      <c r="N281" s="203"/>
      <c r="O281" s="203"/>
      <c r="P281" s="203"/>
    </row>
    <row r="282" spans="1:16" x14ac:dyDescent="0.25">
      <c r="A282" s="202"/>
      <c r="B282" s="202"/>
      <c r="C282" s="202"/>
      <c r="D282" s="202"/>
      <c r="E282" s="202"/>
      <c r="F282" s="73"/>
      <c r="G282" s="201"/>
      <c r="H282" s="201"/>
      <c r="I282" s="201"/>
      <c r="J282" s="201"/>
      <c r="K282" s="201"/>
      <c r="L282" s="72"/>
      <c r="M282" s="203"/>
      <c r="N282" s="203"/>
      <c r="O282" s="203"/>
      <c r="P282" s="203"/>
    </row>
    <row r="283" spans="1:16" x14ac:dyDescent="0.25">
      <c r="A283" s="202"/>
      <c r="B283" s="202"/>
      <c r="C283" s="202"/>
      <c r="D283" s="202"/>
      <c r="E283" s="202"/>
      <c r="F283" s="73"/>
      <c r="G283" s="201"/>
      <c r="H283" s="201"/>
      <c r="I283" s="201"/>
      <c r="J283" s="201"/>
      <c r="K283" s="201"/>
      <c r="L283" s="72"/>
      <c r="M283" s="203"/>
      <c r="N283" s="203"/>
      <c r="O283" s="203"/>
      <c r="P283" s="203"/>
    </row>
    <row r="284" spans="1:16" x14ac:dyDescent="0.25">
      <c r="A284" s="202"/>
      <c r="B284" s="202"/>
      <c r="C284" s="202"/>
      <c r="D284" s="202"/>
      <c r="E284" s="202"/>
      <c r="F284" s="73"/>
      <c r="G284" s="201"/>
      <c r="H284" s="201"/>
      <c r="I284" s="201"/>
      <c r="J284" s="201"/>
      <c r="K284" s="201"/>
      <c r="L284" s="72"/>
      <c r="M284" s="203"/>
      <c r="N284" s="203"/>
      <c r="O284" s="203"/>
      <c r="P284" s="203"/>
    </row>
    <row r="285" spans="1:16" x14ac:dyDescent="0.25">
      <c r="A285" s="202"/>
      <c r="B285" s="202"/>
      <c r="C285" s="202"/>
      <c r="D285" s="202"/>
      <c r="E285" s="202"/>
      <c r="F285" s="73"/>
      <c r="G285" s="201"/>
      <c r="H285" s="201"/>
      <c r="I285" s="201"/>
      <c r="J285" s="201"/>
      <c r="K285" s="201"/>
      <c r="L285" s="72"/>
      <c r="M285" s="203"/>
      <c r="N285" s="203"/>
      <c r="O285" s="203"/>
      <c r="P285" s="203"/>
    </row>
    <row r="286" spans="1:16" x14ac:dyDescent="0.25">
      <c r="A286" s="202"/>
      <c r="B286" s="202"/>
      <c r="C286" s="202"/>
      <c r="D286" s="202"/>
      <c r="E286" s="202"/>
      <c r="F286" s="73"/>
      <c r="G286" s="201"/>
      <c r="H286" s="201"/>
      <c r="I286" s="201"/>
      <c r="J286" s="201"/>
      <c r="K286" s="201"/>
      <c r="L286" s="72"/>
      <c r="M286" s="203"/>
      <c r="N286" s="203"/>
      <c r="O286" s="203"/>
      <c r="P286" s="203"/>
    </row>
    <row r="287" spans="1:16" x14ac:dyDescent="0.25">
      <c r="A287" s="202"/>
      <c r="B287" s="202"/>
      <c r="C287" s="202"/>
      <c r="D287" s="202"/>
      <c r="E287" s="202"/>
      <c r="F287" s="73"/>
      <c r="G287" s="201"/>
      <c r="H287" s="201"/>
      <c r="I287" s="201"/>
      <c r="J287" s="201"/>
      <c r="K287" s="201"/>
      <c r="L287" s="72"/>
      <c r="M287" s="203"/>
      <c r="N287" s="203"/>
      <c r="O287" s="203"/>
      <c r="P287" s="203"/>
    </row>
    <row r="288" spans="1:16" x14ac:dyDescent="0.25">
      <c r="A288" s="202"/>
      <c r="B288" s="202"/>
      <c r="C288" s="202"/>
      <c r="D288" s="202"/>
      <c r="E288" s="202"/>
      <c r="F288" s="73"/>
      <c r="G288" s="201"/>
      <c r="H288" s="201"/>
      <c r="I288" s="201"/>
      <c r="J288" s="201"/>
      <c r="K288" s="201"/>
      <c r="L288" s="72"/>
      <c r="M288" s="203"/>
      <c r="N288" s="203"/>
      <c r="O288" s="203"/>
      <c r="P288" s="203"/>
    </row>
    <row r="289" spans="1:16" x14ac:dyDescent="0.25">
      <c r="A289" s="202"/>
      <c r="B289" s="202"/>
      <c r="C289" s="202"/>
      <c r="D289" s="202"/>
      <c r="E289" s="202"/>
      <c r="F289" s="73"/>
      <c r="G289" s="201"/>
      <c r="H289" s="201"/>
      <c r="I289" s="201"/>
      <c r="J289" s="201"/>
      <c r="K289" s="201"/>
      <c r="L289" s="72"/>
      <c r="M289" s="203"/>
      <c r="N289" s="203"/>
      <c r="O289" s="203"/>
      <c r="P289" s="203"/>
    </row>
    <row r="290" spans="1:16" x14ac:dyDescent="0.25">
      <c r="A290" s="202"/>
      <c r="B290" s="202"/>
      <c r="C290" s="202"/>
      <c r="D290" s="202"/>
      <c r="E290" s="202"/>
      <c r="F290" s="73"/>
      <c r="G290" s="201"/>
      <c r="H290" s="201"/>
      <c r="I290" s="201"/>
      <c r="J290" s="201"/>
      <c r="K290" s="201"/>
      <c r="L290" s="72"/>
      <c r="M290" s="203"/>
      <c r="N290" s="203"/>
      <c r="O290" s="203"/>
      <c r="P290" s="203"/>
    </row>
    <row r="291" spans="1:16" x14ac:dyDescent="0.25">
      <c r="A291" s="202"/>
      <c r="B291" s="202"/>
      <c r="C291" s="202"/>
      <c r="D291" s="202"/>
      <c r="E291" s="202"/>
      <c r="F291" s="73"/>
      <c r="G291" s="201"/>
      <c r="H291" s="201"/>
      <c r="I291" s="201"/>
      <c r="J291" s="201"/>
      <c r="K291" s="201"/>
      <c r="L291" s="72"/>
      <c r="M291" s="203"/>
      <c r="N291" s="203"/>
      <c r="O291" s="203"/>
      <c r="P291" s="203"/>
    </row>
    <row r="292" spans="1:16" x14ac:dyDescent="0.25">
      <c r="A292" s="202"/>
      <c r="B292" s="202"/>
      <c r="C292" s="202"/>
      <c r="D292" s="202"/>
      <c r="E292" s="202"/>
      <c r="F292" s="73"/>
      <c r="G292" s="201"/>
      <c r="H292" s="201"/>
      <c r="I292" s="201"/>
      <c r="J292" s="201"/>
      <c r="K292" s="201"/>
      <c r="L292" s="72"/>
      <c r="M292" s="203"/>
      <c r="N292" s="203"/>
      <c r="O292" s="203"/>
      <c r="P292" s="203"/>
    </row>
    <row r="293" spans="1:16" x14ac:dyDescent="0.25">
      <c r="A293" s="202"/>
      <c r="B293" s="202"/>
      <c r="C293" s="202"/>
      <c r="D293" s="202"/>
      <c r="E293" s="202"/>
      <c r="F293" s="73"/>
      <c r="G293" s="201"/>
      <c r="H293" s="201"/>
      <c r="I293" s="201"/>
      <c r="J293" s="201"/>
      <c r="K293" s="201"/>
      <c r="L293" s="72"/>
      <c r="M293" s="203"/>
      <c r="N293" s="203"/>
      <c r="O293" s="203"/>
      <c r="P293" s="203"/>
    </row>
    <row r="294" spans="1:16" x14ac:dyDescent="0.25">
      <c r="A294" s="202"/>
      <c r="B294" s="202"/>
      <c r="C294" s="202"/>
      <c r="D294" s="202"/>
      <c r="E294" s="202"/>
      <c r="F294" s="73"/>
      <c r="G294" s="201"/>
      <c r="H294" s="201"/>
      <c r="I294" s="201"/>
      <c r="J294" s="201"/>
      <c r="K294" s="201"/>
      <c r="L294" s="72"/>
      <c r="M294" s="203"/>
      <c r="N294" s="203"/>
      <c r="O294" s="203"/>
      <c r="P294" s="203"/>
    </row>
    <row r="295" spans="1:16" x14ac:dyDescent="0.25">
      <c r="A295" s="30"/>
      <c r="B295" s="71"/>
      <c r="C295" s="71"/>
      <c r="D295" s="71"/>
      <c r="E295" s="71"/>
      <c r="F295" s="73"/>
      <c r="G295" s="71"/>
      <c r="H295" s="71"/>
      <c r="I295" s="71"/>
      <c r="J295" s="71"/>
      <c r="K295" s="71"/>
      <c r="L295" s="72"/>
      <c r="M295" s="72"/>
      <c r="N295" s="72"/>
      <c r="O295" s="39"/>
      <c r="P295" s="39"/>
    </row>
    <row r="296" spans="1:16" x14ac:dyDescent="0.25">
      <c r="A296" s="30"/>
      <c r="B296" s="71"/>
      <c r="C296" s="71"/>
      <c r="D296" s="71"/>
      <c r="E296" s="71"/>
      <c r="F296" s="39"/>
      <c r="G296" s="71"/>
      <c r="H296" s="71"/>
      <c r="I296" s="71"/>
      <c r="J296" s="71"/>
      <c r="K296" s="71"/>
      <c r="L296" s="39"/>
      <c r="M296" s="39"/>
      <c r="N296" s="39"/>
      <c r="O296" s="39"/>
      <c r="P296" s="39"/>
    </row>
    <row r="297" spans="1:16" x14ac:dyDescent="0.25">
      <c r="A297" s="30"/>
      <c r="B297" s="49"/>
      <c r="C297" s="39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</sheetData>
  <sheetProtection algorithmName="SHA-512" hashValue="lFQdIs6s+YgQRkI9ydWnYXOxvMP8sxvKUwd443ksI0bnd0kCxGwtpwJhSpMU96bfkHXFeN5E3wbsF2STcdUk8w==" saltValue="4hA321RxF1UkP9jfDQkTGQ==" spinCount="100000" sheet="1" objects="1" scenarios="1" selectLockedCells="1"/>
  <scenarios current="0">
    <scenario name="Obras de Construção" locked="1" count="1" user="Lara Gabriela Caldas Salgado" comment="Criado por Lara Gabriela Caldas Salgado em 24/03/2021">
      <inputCells r="B10" undone="1" val="1"/>
    </scenario>
  </scenarios>
  <mergeCells count="296">
    <mergeCell ref="C217:N217"/>
    <mergeCell ref="C218:N218"/>
    <mergeCell ref="B183:O183"/>
    <mergeCell ref="H177:I177"/>
    <mergeCell ref="H178:I178"/>
    <mergeCell ref="H179:I179"/>
    <mergeCell ref="B177:G177"/>
    <mergeCell ref="B185:G185"/>
    <mergeCell ref="H185:I185"/>
    <mergeCell ref="B186:G186"/>
    <mergeCell ref="C216:N216"/>
    <mergeCell ref="J213:P213"/>
    <mergeCell ref="C213:G213"/>
    <mergeCell ref="H213:I213"/>
    <mergeCell ref="D209:G209"/>
    <mergeCell ref="D210:G210"/>
    <mergeCell ref="D211:G211"/>
    <mergeCell ref="H192:I192"/>
    <mergeCell ref="F203:I203"/>
    <mergeCell ref="J203:M203"/>
    <mergeCell ref="F199:I199"/>
    <mergeCell ref="J199:M199"/>
    <mergeCell ref="F200:I200"/>
    <mergeCell ref="J200:M200"/>
    <mergeCell ref="B1:P1"/>
    <mergeCell ref="B2:P2"/>
    <mergeCell ref="E114:F114"/>
    <mergeCell ref="E115:F115"/>
    <mergeCell ref="E116:F116"/>
    <mergeCell ref="E113:F113"/>
    <mergeCell ref="G113:H113"/>
    <mergeCell ref="G114:H114"/>
    <mergeCell ref="G115:H115"/>
    <mergeCell ref="G116:H116"/>
    <mergeCell ref="E112:H112"/>
    <mergeCell ref="I116:J116"/>
    <mergeCell ref="K116:L116"/>
    <mergeCell ref="I113:J113"/>
    <mergeCell ref="I114:J114"/>
    <mergeCell ref="I115:J115"/>
    <mergeCell ref="B18:P18"/>
    <mergeCell ref="B24:O24"/>
    <mergeCell ref="B51:O51"/>
    <mergeCell ref="H45:I45"/>
    <mergeCell ref="B9:P9"/>
    <mergeCell ref="B13:G13"/>
    <mergeCell ref="B14:G14"/>
    <mergeCell ref="B15:G15"/>
    <mergeCell ref="H186:I186"/>
    <mergeCell ref="B187:G187"/>
    <mergeCell ref="H187:I187"/>
    <mergeCell ref="E4:O4"/>
    <mergeCell ref="E5:O5"/>
    <mergeCell ref="B93:O93"/>
    <mergeCell ref="C75:D75"/>
    <mergeCell ref="C76:D76"/>
    <mergeCell ref="C77:D77"/>
    <mergeCell ref="B64:O64"/>
    <mergeCell ref="I134:J134"/>
    <mergeCell ref="K113:L113"/>
    <mergeCell ref="J45:O49"/>
    <mergeCell ref="I107:J107"/>
    <mergeCell ref="H106:O106"/>
    <mergeCell ref="C84:D84"/>
    <mergeCell ref="B121:O121"/>
    <mergeCell ref="B117:P117"/>
    <mergeCell ref="J98:O102"/>
    <mergeCell ref="J95:O95"/>
    <mergeCell ref="C73:D73"/>
    <mergeCell ref="B44:I44"/>
    <mergeCell ref="B46:I46"/>
    <mergeCell ref="B8:P8"/>
    <mergeCell ref="K144:P145"/>
    <mergeCell ref="B147:O153"/>
    <mergeCell ref="B166:O166"/>
    <mergeCell ref="F202:I202"/>
    <mergeCell ref="J202:M202"/>
    <mergeCell ref="H173:I173"/>
    <mergeCell ref="H174:I174"/>
    <mergeCell ref="B170:O170"/>
    <mergeCell ref="H175:I175"/>
    <mergeCell ref="H176:I176"/>
    <mergeCell ref="H189:I189"/>
    <mergeCell ref="B190:G190"/>
    <mergeCell ref="B191:G191"/>
    <mergeCell ref="H191:I191"/>
    <mergeCell ref="B179:G179"/>
    <mergeCell ref="B188:G188"/>
    <mergeCell ref="H188:I188"/>
    <mergeCell ref="B189:G189"/>
    <mergeCell ref="B171:G171"/>
    <mergeCell ref="B172:G172"/>
    <mergeCell ref="B173:G173"/>
    <mergeCell ref="B174:G174"/>
    <mergeCell ref="B175:G175"/>
    <mergeCell ref="H190:I190"/>
    <mergeCell ref="F106:G106"/>
    <mergeCell ref="F107:G107"/>
    <mergeCell ref="F109:G109"/>
    <mergeCell ref="B58:C59"/>
    <mergeCell ref="B113:D113"/>
    <mergeCell ref="F110:G110"/>
    <mergeCell ref="I112:L112"/>
    <mergeCell ref="K115:L115"/>
    <mergeCell ref="C85:D85"/>
    <mergeCell ref="B88:B92"/>
    <mergeCell ref="C88:D88"/>
    <mergeCell ref="C89:D89"/>
    <mergeCell ref="I109:J109"/>
    <mergeCell ref="I110:J110"/>
    <mergeCell ref="B106:D110"/>
    <mergeCell ref="B104:P104"/>
    <mergeCell ref="C79:D79"/>
    <mergeCell ref="C80:D80"/>
    <mergeCell ref="B69:B80"/>
    <mergeCell ref="B118:P118"/>
    <mergeCell ref="B115:D115"/>
    <mergeCell ref="B114:D114"/>
    <mergeCell ref="K114:L114"/>
    <mergeCell ref="B126:G126"/>
    <mergeCell ref="B130:G130"/>
    <mergeCell ref="B127:G127"/>
    <mergeCell ref="B131:G131"/>
    <mergeCell ref="H131:I131"/>
    <mergeCell ref="B128:G128"/>
    <mergeCell ref="J130:O131"/>
    <mergeCell ref="B129:G129"/>
    <mergeCell ref="H126:I126"/>
    <mergeCell ref="J21:P21"/>
    <mergeCell ref="C74:D74"/>
    <mergeCell ref="B161:E161"/>
    <mergeCell ref="B141:H141"/>
    <mergeCell ref="B142:H142"/>
    <mergeCell ref="C137:H137"/>
    <mergeCell ref="C138:H138"/>
    <mergeCell ref="C32:H32"/>
    <mergeCell ref="K140:O140"/>
    <mergeCell ref="B134:G134"/>
    <mergeCell ref="B23:G23"/>
    <mergeCell ref="B45:G45"/>
    <mergeCell ref="C78:D78"/>
    <mergeCell ref="C72:D72"/>
    <mergeCell ref="H27:I27"/>
    <mergeCell ref="C69:D69"/>
    <mergeCell ref="C70:D70"/>
    <mergeCell ref="B40:G40"/>
    <mergeCell ref="B41:G41"/>
    <mergeCell ref="H41:I41"/>
    <mergeCell ref="H42:I42"/>
    <mergeCell ref="B42:G42"/>
    <mergeCell ref="B43:G43"/>
    <mergeCell ref="H37:I37"/>
    <mergeCell ref="B10:G10"/>
    <mergeCell ref="B95:G95"/>
    <mergeCell ref="B96:G96"/>
    <mergeCell ref="B100:G100"/>
    <mergeCell ref="H49:I49"/>
    <mergeCell ref="H21:I21"/>
    <mergeCell ref="B21:G21"/>
    <mergeCell ref="B22:P22"/>
    <mergeCell ref="B52:P52"/>
    <mergeCell ref="J23:P23"/>
    <mergeCell ref="B11:G11"/>
    <mergeCell ref="H43:I43"/>
    <mergeCell ref="B35:P35"/>
    <mergeCell ref="P53:P86"/>
    <mergeCell ref="H29:I29"/>
    <mergeCell ref="J25:O25"/>
    <mergeCell ref="B25:I25"/>
    <mergeCell ref="B27:G27"/>
    <mergeCell ref="H11:I11"/>
    <mergeCell ref="H95:I95"/>
    <mergeCell ref="C71:D71"/>
    <mergeCell ref="B60:D60"/>
    <mergeCell ref="B61:D61"/>
    <mergeCell ref="B62:D62"/>
    <mergeCell ref="H38:I38"/>
    <mergeCell ref="H36:I36"/>
    <mergeCell ref="B50:O50"/>
    <mergeCell ref="C33:G33"/>
    <mergeCell ref="H31:I31"/>
    <mergeCell ref="H33:I33"/>
    <mergeCell ref="B102:G102"/>
    <mergeCell ref="H102:I102"/>
    <mergeCell ref="B98:G98"/>
    <mergeCell ref="B87:D87"/>
    <mergeCell ref="B81:D81"/>
    <mergeCell ref="H97:I97"/>
    <mergeCell ref="B97:G97"/>
    <mergeCell ref="H98:I98"/>
    <mergeCell ref="H99:I99"/>
    <mergeCell ref="C90:D90"/>
    <mergeCell ref="C91:D91"/>
    <mergeCell ref="C92:D92"/>
    <mergeCell ref="B47:G47"/>
    <mergeCell ref="H47:I47"/>
    <mergeCell ref="J40:O44"/>
    <mergeCell ref="H101:I101"/>
    <mergeCell ref="B49:G49"/>
    <mergeCell ref="B68:D68"/>
    <mergeCell ref="B3:P3"/>
    <mergeCell ref="J7:O7"/>
    <mergeCell ref="B7:I7"/>
    <mergeCell ref="B6:P6"/>
    <mergeCell ref="B53:D53"/>
    <mergeCell ref="B54:D54"/>
    <mergeCell ref="B55:D55"/>
    <mergeCell ref="B56:D56"/>
    <mergeCell ref="B57:D57"/>
    <mergeCell ref="H13:I13"/>
    <mergeCell ref="H14:I14"/>
    <mergeCell ref="H15:I15"/>
    <mergeCell ref="B16:P16"/>
    <mergeCell ref="B4:D4"/>
    <mergeCell ref="B28:I28"/>
    <mergeCell ref="B12:G12"/>
    <mergeCell ref="H10:I10"/>
    <mergeCell ref="H12:I12"/>
    <mergeCell ref="B26:O26"/>
    <mergeCell ref="B20:O20"/>
    <mergeCell ref="B36:G36"/>
    <mergeCell ref="B37:G37"/>
    <mergeCell ref="B38:G38"/>
    <mergeCell ref="H23:I23"/>
    <mergeCell ref="J11:O11"/>
    <mergeCell ref="B5:D5"/>
    <mergeCell ref="B31:G31"/>
    <mergeCell ref="J19:O19"/>
    <mergeCell ref="B19:I19"/>
    <mergeCell ref="H129:I129"/>
    <mergeCell ref="H40:I40"/>
    <mergeCell ref="J29:O29"/>
    <mergeCell ref="H130:I130"/>
    <mergeCell ref="H127:I127"/>
    <mergeCell ref="H128:I128"/>
    <mergeCell ref="B116:D116"/>
    <mergeCell ref="B29:G29"/>
    <mergeCell ref="J27:L28"/>
    <mergeCell ref="C82:D82"/>
    <mergeCell ref="C86:D86"/>
    <mergeCell ref="C83:D83"/>
    <mergeCell ref="B82:B86"/>
    <mergeCell ref="B94:P94"/>
    <mergeCell ref="B99:G99"/>
    <mergeCell ref="B101:G101"/>
    <mergeCell ref="H100:I100"/>
    <mergeCell ref="H96:I96"/>
    <mergeCell ref="J127:O128"/>
    <mergeCell ref="G265:K294"/>
    <mergeCell ref="M265:P294"/>
    <mergeCell ref="A232:P233"/>
    <mergeCell ref="A234:E261"/>
    <mergeCell ref="A265:E294"/>
    <mergeCell ref="B136:G136"/>
    <mergeCell ref="B144:G144"/>
    <mergeCell ref="B196:O196"/>
    <mergeCell ref="B197:P197"/>
    <mergeCell ref="B182:I182"/>
    <mergeCell ref="B178:G178"/>
    <mergeCell ref="B176:G176"/>
    <mergeCell ref="B167:P167"/>
    <mergeCell ref="B192:G192"/>
    <mergeCell ref="H184:I184"/>
    <mergeCell ref="D206:G206"/>
    <mergeCell ref="D207:G207"/>
    <mergeCell ref="D205:G205"/>
    <mergeCell ref="B146:I146"/>
    <mergeCell ref="B156:E160"/>
    <mergeCell ref="B184:G184"/>
    <mergeCell ref="C202:E202"/>
    <mergeCell ref="C203:E203"/>
    <mergeCell ref="M234:P263"/>
    <mergeCell ref="G234:K262"/>
    <mergeCell ref="J172:P172"/>
    <mergeCell ref="J173:O174"/>
    <mergeCell ref="J178:O179"/>
    <mergeCell ref="J185:P185"/>
    <mergeCell ref="J186:O187"/>
    <mergeCell ref="J191:O192"/>
    <mergeCell ref="K132:M132"/>
    <mergeCell ref="N132:P132"/>
    <mergeCell ref="B132:J132"/>
    <mergeCell ref="B133:P133"/>
    <mergeCell ref="N200:O200"/>
    <mergeCell ref="N202:O203"/>
    <mergeCell ref="J169:N169"/>
    <mergeCell ref="J182:N182"/>
    <mergeCell ref="B169:I169"/>
    <mergeCell ref="B168:P168"/>
    <mergeCell ref="H171:I171"/>
    <mergeCell ref="H172:I172"/>
    <mergeCell ref="I136:J136"/>
    <mergeCell ref="I138:J138"/>
    <mergeCell ref="I141:J141"/>
    <mergeCell ref="I142:J142"/>
    <mergeCell ref="I144:J144"/>
  </mergeCells>
  <dataValidations disablePrompts="1" count="4">
    <dataValidation type="decimal" operator="lessThanOrEqual" allowBlank="1" showInputMessage="1" showErrorMessage="1" sqref="H102:H103 H99:H100 I99">
      <formula1>H98</formula1>
    </dataValidation>
    <dataValidation errorStyle="information" allowBlank="1" showInputMessage="1" showErrorMessage="1" error="Se selecionar Sim deve preencher os campos seguintes" sqref="H12:H15 H34 H29 H36:H43 H45:H49"/>
    <dataValidation operator="lessThanOrEqual" allowBlank="1" showInputMessage="1" showErrorMessage="1" sqref="H101:I101"/>
    <dataValidation type="list" allowBlank="1" showInputMessage="1" showErrorMessage="1" sqref="I32:N32">
      <formula1>$B$45:$B$50</formula1>
    </dataValidation>
  </dataValidations>
  <pageMargins left="0.74803149606299213" right="0.70866141732283472" top="1.1666666666666667" bottom="0.39370078740157483" header="0.55118110236220474" footer="0.16339869281045752"/>
  <pageSetup paperSize="9" orientation="landscape" r:id="rId1"/>
  <headerFooter>
    <oddHeader>&amp;L&amp;"Arial,Negrito"&amp;7&amp;K27437BDireção Municipal de Desenvolvimento Urbano
&amp;"Arial,Normal"Praça do General Humberto Delgado
4049-001 Porto&amp;R&amp;G</oddHeader>
    <oddFooter>&amp;L&amp;"Arial,Normal"&amp;6&amp;K27437BC03-03-IMP-214 Rev. 11&amp;R&amp;"Arial,Normal"&amp;6&amp;K27437BPágina &amp;P de &amp;N</oddFooter>
  </headerFooter>
  <ignoredErrors>
    <ignoredError sqref="H175:H176 H179 H188:H189 H19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Folha1!$B$25:$B$26</xm:f>
          </x14:formula1>
          <xm:sqref>H22 H20</xm:sqref>
        </x14:dataValidation>
        <x14:dataValidation type="list" allowBlank="1" showInputMessage="1" showErrorMessage="1" error="Campo não editável. Escolher uma opção da lista.">
          <x14:formula1>
            <xm:f>Folha1!$B$19:$B$21</xm:f>
          </x14:formula1>
          <xm:sqref>J25:O25</xm:sqref>
        </x14:dataValidation>
        <x14:dataValidation type="list" allowBlank="1" showInputMessage="1" showErrorMessage="1">
          <x14:formula1>
            <xm:f>Folha1!$B$40:$B$54</xm:f>
          </x14:formula1>
          <xm:sqref>J168:L168</xm:sqref>
        </x14:dataValidation>
        <x14:dataValidation type="list" allowBlank="1" showInputMessage="1" showErrorMessage="1" error="Campo não editável. Escolher uma opção da lista._x000a_">
          <x14:formula1>
            <xm:f>Folha1!$B$3:$B$7</xm:f>
          </x14:formula1>
          <xm:sqref>J7:O7</xm:sqref>
        </x14:dataValidation>
        <x14:dataValidation type="list" allowBlank="1" showInputMessage="1" showErrorMessage="1" error="Campo não editável. Escolher uma opção da lista.">
          <x14:formula1>
            <xm:f>Folha1!$B$56:$B$65</xm:f>
          </x14:formula1>
          <xm:sqref>H33:I33</xm:sqref>
        </x14:dataValidation>
        <x14:dataValidation type="list" allowBlank="1" showInputMessage="1" showErrorMessage="1" error="Campo não editável. Escolher uma opção da lista.">
          <x14:formula1>
            <xm:f>Folha1!$B$25:$B$26</xm:f>
          </x14:formula1>
          <xm:sqref>H27:I27 H21:I21 H23:I23 I136:J136 H31:I31</xm:sqref>
        </x14:dataValidation>
        <x14:dataValidation type="list" allowBlank="1" showInputMessage="1" showErrorMessage="1" error="Campo não editável. Escolher uma opção da lista.">
          <x14:formula1>
            <xm:f>Folha1!$B$29:$B$31</xm:f>
          </x14:formula1>
          <xm:sqref>J29:O29</xm:sqref>
        </x14:dataValidation>
        <x14:dataValidation type="list" allowBlank="1" showInputMessage="1" showErrorMessage="1" error="Campo não editável. Escolher uma opção da lista.">
          <x14:formula1>
            <xm:f>Folha1!$B$40:$B$54</xm:f>
          </x14:formula1>
          <xm:sqref>J19:O19 J169:N169 J182:N182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5"/>
  <sheetViews>
    <sheetView topLeftCell="A34" workbookViewId="0">
      <selection activeCell="B30" sqref="B30"/>
    </sheetView>
  </sheetViews>
  <sheetFormatPr defaultRowHeight="15" x14ac:dyDescent="0.25"/>
  <cols>
    <col min="2" max="2" width="28.7109375" bestFit="1" customWidth="1"/>
  </cols>
  <sheetData>
    <row r="2" spans="2:2" x14ac:dyDescent="0.25">
      <c r="B2" s="2" t="s">
        <v>6</v>
      </c>
    </row>
    <row r="3" spans="2:2" x14ac:dyDescent="0.25">
      <c r="B3" s="1" t="s">
        <v>35</v>
      </c>
    </row>
    <row r="4" spans="2:2" x14ac:dyDescent="0.25">
      <c r="B4" s="1" t="s">
        <v>36</v>
      </c>
    </row>
    <row r="5" spans="2:2" x14ac:dyDescent="0.25">
      <c r="B5" s="1" t="s">
        <v>37</v>
      </c>
    </row>
    <row r="6" spans="2:2" x14ac:dyDescent="0.25">
      <c r="B6" s="1" t="s">
        <v>38</v>
      </c>
    </row>
    <row r="7" spans="2:2" x14ac:dyDescent="0.25">
      <c r="B7" s="1" t="s">
        <v>39</v>
      </c>
    </row>
    <row r="8" spans="2:2" x14ac:dyDescent="0.25">
      <c r="B8" s="1"/>
    </row>
    <row r="9" spans="2:2" x14ac:dyDescent="0.25">
      <c r="B9" s="1"/>
    </row>
    <row r="10" spans="2:2" x14ac:dyDescent="0.25">
      <c r="B10" s="1"/>
    </row>
    <row r="12" spans="2:2" x14ac:dyDescent="0.25">
      <c r="B12" s="2"/>
    </row>
    <row r="16" spans="2:2" x14ac:dyDescent="0.25">
      <c r="B16">
        <v>150</v>
      </c>
    </row>
    <row r="18" spans="2:2" x14ac:dyDescent="0.25">
      <c r="B18" s="2" t="s">
        <v>6</v>
      </c>
    </row>
    <row r="19" spans="2:2" x14ac:dyDescent="0.25">
      <c r="B19" s="3" t="s">
        <v>3</v>
      </c>
    </row>
    <row r="20" spans="2:2" x14ac:dyDescent="0.25">
      <c r="B20" s="3" t="s">
        <v>4</v>
      </c>
    </row>
    <row r="21" spans="2:2" x14ac:dyDescent="0.25">
      <c r="B21" s="3" t="s">
        <v>5</v>
      </c>
    </row>
    <row r="24" spans="2:2" x14ac:dyDescent="0.25">
      <c r="B24" s="2" t="s">
        <v>6</v>
      </c>
    </row>
    <row r="25" spans="2:2" x14ac:dyDescent="0.25">
      <c r="B25" t="s">
        <v>8</v>
      </c>
    </row>
    <row r="26" spans="2:2" x14ac:dyDescent="0.25">
      <c r="B26" t="s">
        <v>2</v>
      </c>
    </row>
    <row r="28" spans="2:2" x14ac:dyDescent="0.25">
      <c r="B28" s="2" t="s">
        <v>6</v>
      </c>
    </row>
    <row r="29" spans="2:2" x14ac:dyDescent="0.25">
      <c r="B29" t="s">
        <v>91</v>
      </c>
    </row>
    <row r="30" spans="2:2" s="53" customFormat="1" x14ac:dyDescent="0.25">
      <c r="B30" s="53" t="s">
        <v>9</v>
      </c>
    </row>
    <row r="31" spans="2:2" x14ac:dyDescent="0.25">
      <c r="B31" t="s">
        <v>10</v>
      </c>
    </row>
    <row r="34" spans="2:2" x14ac:dyDescent="0.25">
      <c r="B34" s="2"/>
    </row>
    <row r="39" spans="2:2" x14ac:dyDescent="0.25">
      <c r="B39" s="2" t="s">
        <v>6</v>
      </c>
    </row>
    <row r="40" spans="2:2" x14ac:dyDescent="0.25">
      <c r="B40" t="s">
        <v>11</v>
      </c>
    </row>
    <row r="41" spans="2:2" x14ac:dyDescent="0.25">
      <c r="B41" t="s">
        <v>12</v>
      </c>
    </row>
    <row r="42" spans="2:2" x14ac:dyDescent="0.25">
      <c r="B42" t="s">
        <v>13</v>
      </c>
    </row>
    <row r="43" spans="2:2" x14ac:dyDescent="0.25">
      <c r="B43" t="s">
        <v>14</v>
      </c>
    </row>
    <row r="44" spans="2:2" x14ac:dyDescent="0.25">
      <c r="B44" t="s">
        <v>15</v>
      </c>
    </row>
    <row r="45" spans="2:2" x14ac:dyDescent="0.25">
      <c r="B45" t="s">
        <v>16</v>
      </c>
    </row>
    <row r="46" spans="2:2" x14ac:dyDescent="0.25">
      <c r="B46" t="s">
        <v>17</v>
      </c>
    </row>
    <row r="47" spans="2:2" x14ac:dyDescent="0.25">
      <c r="B47" t="s">
        <v>18</v>
      </c>
    </row>
    <row r="48" spans="2:2" x14ac:dyDescent="0.25">
      <c r="B48" t="s">
        <v>19</v>
      </c>
    </row>
    <row r="49" spans="2:2" x14ac:dyDescent="0.25">
      <c r="B49" t="s">
        <v>20</v>
      </c>
    </row>
    <row r="50" spans="2:2" x14ac:dyDescent="0.25">
      <c r="B50" t="s">
        <v>21</v>
      </c>
    </row>
    <row r="51" spans="2:2" x14ac:dyDescent="0.25">
      <c r="B51" t="s">
        <v>22</v>
      </c>
    </row>
    <row r="52" spans="2:2" x14ac:dyDescent="0.25">
      <c r="B52" t="s">
        <v>23</v>
      </c>
    </row>
    <row r="53" spans="2:2" x14ac:dyDescent="0.25">
      <c r="B53" t="s">
        <v>24</v>
      </c>
    </row>
    <row r="54" spans="2:2" x14ac:dyDescent="0.25">
      <c r="B54" t="s">
        <v>25</v>
      </c>
    </row>
    <row r="56" spans="2:2" x14ac:dyDescent="0.25">
      <c r="B56" t="s">
        <v>76</v>
      </c>
    </row>
    <row r="57" spans="2:2" x14ac:dyDescent="0.25">
      <c r="B57" t="s">
        <v>77</v>
      </c>
    </row>
    <row r="58" spans="2:2" x14ac:dyDescent="0.25">
      <c r="B58" t="s">
        <v>78</v>
      </c>
    </row>
    <row r="59" spans="2:2" x14ac:dyDescent="0.25">
      <c r="B59" t="s">
        <v>79</v>
      </c>
    </row>
    <row r="60" spans="2:2" x14ac:dyDescent="0.25">
      <c r="B60" t="s">
        <v>80</v>
      </c>
    </row>
    <row r="61" spans="2:2" x14ac:dyDescent="0.25">
      <c r="B61" t="s">
        <v>81</v>
      </c>
    </row>
    <row r="62" spans="2:2" x14ac:dyDescent="0.25">
      <c r="B62" t="s">
        <v>82</v>
      </c>
    </row>
    <row r="63" spans="2:2" x14ac:dyDescent="0.25">
      <c r="B63" t="s">
        <v>83</v>
      </c>
    </row>
    <row r="64" spans="2:2" x14ac:dyDescent="0.25">
      <c r="B64" t="s">
        <v>84</v>
      </c>
    </row>
    <row r="65" spans="2:2" x14ac:dyDescent="0.25">
      <c r="B6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 QS</vt:lpstr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Gabriela Caldas Salgado</dc:creator>
  <cp:lastModifiedBy>Paula Cristina Matos Loureiro Duarte</cp:lastModifiedBy>
  <cp:lastPrinted>2023-03-14T11:39:10Z</cp:lastPrinted>
  <dcterms:created xsi:type="dcterms:W3CDTF">2021-03-24T12:06:55Z</dcterms:created>
  <dcterms:modified xsi:type="dcterms:W3CDTF">2023-04-06T11:01:33Z</dcterms:modified>
</cp:coreProperties>
</file>