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\\cm-porto\documentos\DMSM\DMGI\Geral\1. Gestão de formulários e procedimentos\2. Em vigor\6. Outros documentos\DMDU\Quadros sinóticos\"/>
    </mc:Choice>
  </mc:AlternateContent>
  <workbookProtection workbookAlgorithmName="SHA-512" workbookHashValue="bxy7yZNpD7ihdstF1C8oC4fhARDdK0bU1ugbIibH11fSwuTjnB34XYZ+ZyE6edPePTApP1gmPq0mnVzi/DzO/Q==" workbookSaltValue="E1h3zC8tZpn0CyFC5Mk0uA==" workbookSpinCount="100000" lockStructure="1"/>
  <bookViews>
    <workbookView xWindow="-105" yWindow="-105" windowWidth="23250" windowHeight="12570"/>
  </bookViews>
  <sheets>
    <sheet name=" QS" sheetId="1" r:id="rId1"/>
    <sheet name="Folha1" sheetId="3" state="hidden" r:id="rId2"/>
  </sheets>
  <definedNames>
    <definedName name="_xlnm._FilterDatabase" localSheetId="0" hidden="1">' QS'!#REF!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C193" i="1" l="1"/>
  <c r="D202" i="1" l="1"/>
  <c r="D203" i="1"/>
  <c r="D188" i="1"/>
  <c r="D189" i="1"/>
  <c r="C197" i="1" l="1"/>
  <c r="C194" i="1"/>
  <c r="B129" i="1"/>
  <c r="B110" i="1"/>
  <c r="D95" i="1"/>
  <c r="C95" i="1"/>
  <c r="B95" i="1"/>
  <c r="E93" i="1"/>
  <c r="E90" i="1"/>
  <c r="E89" i="1"/>
  <c r="C102" i="1" s="1"/>
  <c r="D60" i="1"/>
  <c r="D74" i="1" s="1"/>
  <c r="C60" i="1"/>
  <c r="C74" i="1" s="1"/>
  <c r="C91" i="1" s="1"/>
  <c r="B60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D15" i="1"/>
  <c r="D92" i="1" l="1"/>
  <c r="D91" i="1"/>
  <c r="E60" i="1"/>
  <c r="C92" i="1"/>
  <c r="B74" i="1"/>
  <c r="A151" i="1"/>
  <c r="A234" i="1"/>
  <c r="A233" i="1"/>
  <c r="A232" i="1"/>
  <c r="D209" i="1"/>
  <c r="D204" i="1"/>
  <c r="D195" i="1"/>
  <c r="D190" i="1"/>
  <c r="D54" i="1"/>
  <c r="D12" i="1"/>
  <c r="D55" i="1"/>
  <c r="C100" i="1" l="1"/>
  <c r="B91" i="1"/>
  <c r="E91" i="1" s="1"/>
  <c r="B92" i="1"/>
  <c r="E92" i="1" s="1"/>
  <c r="C150" i="1"/>
  <c r="D144" i="1"/>
  <c r="D143" i="1"/>
  <c r="C144" i="1"/>
  <c r="C143" i="1"/>
  <c r="C142" i="1"/>
  <c r="B144" i="1"/>
  <c r="B143" i="1"/>
  <c r="B142" i="1"/>
  <c r="D142" i="1" s="1"/>
  <c r="D140" i="1"/>
  <c r="C140" i="1"/>
  <c r="C139" i="1"/>
  <c r="B140" i="1"/>
  <c r="B139" i="1"/>
  <c r="D139" i="1" s="1"/>
  <c r="B227" i="1"/>
  <c r="B229" i="1"/>
  <c r="C227" i="1"/>
  <c r="C228" i="1"/>
  <c r="C229" i="1"/>
  <c r="C226" i="1"/>
  <c r="C225" i="1"/>
  <c r="B228" i="1" s="1"/>
  <c r="C36" i="1"/>
  <c r="C99" i="1" l="1"/>
  <c r="C101" i="1"/>
  <c r="C119" i="1"/>
  <c r="B119" i="1"/>
  <c r="D228" i="1" l="1"/>
  <c r="C231" i="1" s="1"/>
  <c r="C145" i="1" s="1"/>
  <c r="D229" i="1" l="1"/>
  <c r="D227" i="1"/>
  <c r="C110" i="1" l="1"/>
  <c r="C211" i="1"/>
  <c r="C208" i="1"/>
  <c r="C207" i="1"/>
  <c r="A104" i="1" l="1"/>
  <c r="C40" i="1"/>
  <c r="C103" i="1" s="1"/>
  <c r="E129" i="1" l="1"/>
  <c r="D129" i="1"/>
  <c r="C129" i="1"/>
  <c r="E74" i="1" l="1"/>
  <c r="A106" i="1"/>
  <c r="A105" i="1" l="1"/>
  <c r="C146" i="1"/>
  <c r="C147" i="1" s="1"/>
  <c r="C149" i="1" l="1"/>
  <c r="C148" i="1"/>
  <c r="C47" i="1" s="1"/>
</calcChain>
</file>

<file path=xl/sharedStrings.xml><?xml version="1.0" encoding="utf-8"?>
<sst xmlns="http://schemas.openxmlformats.org/spreadsheetml/2006/main" count="267" uniqueCount="233">
  <si>
    <t>Quadro Sinótico</t>
  </si>
  <si>
    <t>Requerente:</t>
  </si>
  <si>
    <t>Construção de estrutura</t>
  </si>
  <si>
    <t>Conclusão de obras inacabadas</t>
  </si>
  <si>
    <t>Não</t>
  </si>
  <si>
    <t>Área Central</t>
  </si>
  <si>
    <t>Área Ocidental e Arco Exterior</t>
  </si>
  <si>
    <t>Área Oriental</t>
  </si>
  <si>
    <t>Selecionar uma das opções</t>
  </si>
  <si>
    <t>Categoria de Espaço</t>
  </si>
  <si>
    <t>Sim</t>
  </si>
  <si>
    <t>Atividades Económicas Tipo I</t>
  </si>
  <si>
    <t>Atividades Económicas Tipo II</t>
  </si>
  <si>
    <t>Área Histórica</t>
  </si>
  <si>
    <t>Área de Frente Urbana Contínua de Tipo I</t>
  </si>
  <si>
    <t>Área de Frente Urbana Contínua de Tipo II</t>
  </si>
  <si>
    <t>Área de Edifícios de Tipo Moradia</t>
  </si>
  <si>
    <t>Área de Blocos Isolados de Implantação Livre</t>
  </si>
  <si>
    <t>Área de Atividades Económicas Tipo I</t>
  </si>
  <si>
    <t>Área de Atividades Económicas Tipo II</t>
  </si>
  <si>
    <t>Área Verde de Fruição Coletiva</t>
  </si>
  <si>
    <t>Área Verde Associada a Equipamento</t>
  </si>
  <si>
    <t>Área Verde Lúdico-Produtiva</t>
  </si>
  <si>
    <t>Área Verde de Proteção e Enquadramento</t>
  </si>
  <si>
    <t>Área de Frente Atlântica e Ribeirinha</t>
  </si>
  <si>
    <t>Área de Equipamentos</t>
  </si>
  <si>
    <t>Área de Infraestruturas</t>
  </si>
  <si>
    <t>Espaços Urbanos de Baixa Densidade</t>
  </si>
  <si>
    <t>Obras de reconstrução</t>
  </si>
  <si>
    <t>Obras de alteração</t>
  </si>
  <si>
    <t>Obras de ampliação</t>
  </si>
  <si>
    <t>Obras de alteração e ampliação</t>
  </si>
  <si>
    <t>Obras de reconstrução e ampliação</t>
  </si>
  <si>
    <r>
      <t>1. Operação Urbanística</t>
    </r>
    <r>
      <rPr>
        <b/>
        <sz val="9"/>
        <color rgb="FF00B050"/>
        <rFont val="Arial"/>
        <family val="2"/>
      </rPr>
      <t xml:space="preserve"> </t>
    </r>
  </si>
  <si>
    <t>Obras de edificação</t>
  </si>
  <si>
    <t>TOTAL</t>
  </si>
  <si>
    <t>Interiores</t>
  </si>
  <si>
    <t>Confinantes com a via pública</t>
  </si>
  <si>
    <t>Anexo 1</t>
  </si>
  <si>
    <t>Construir/Ampliar</t>
  </si>
  <si>
    <t>Existente a manter</t>
  </si>
  <si>
    <t>Alterar/Reconstruir</t>
  </si>
  <si>
    <t>Privado</t>
  </si>
  <si>
    <t>Público</t>
  </si>
  <si>
    <t>N.º de lugares</t>
  </si>
  <si>
    <t>Observações</t>
  </si>
  <si>
    <t>Assinatura</t>
  </si>
  <si>
    <t>Local da pretensão:</t>
  </si>
  <si>
    <t xml:space="preserve"> </t>
  </si>
  <si>
    <t xml:space="preserve">                                                                     </t>
  </si>
  <si>
    <t>Alterar/   Reconstruir</t>
  </si>
  <si>
    <t xml:space="preserve">O técnico autor do projeto                                                                         </t>
  </si>
  <si>
    <t xml:space="preserve">Data: </t>
  </si>
  <si>
    <t>Índice de impermeabilização no corredor verde</t>
  </si>
  <si>
    <t>Índice de impermeabilização, na categoria referida</t>
  </si>
  <si>
    <t>Índice de edificação, na categoria referida</t>
  </si>
  <si>
    <t>Anexo 2</t>
  </si>
  <si>
    <t>(Preencher apenas nas situações em que a parcela inclui áreas com condicionantes biofísicas)</t>
  </si>
  <si>
    <t>Área a considerar nos cálculo (m2)</t>
  </si>
  <si>
    <t>Obras de construção</t>
  </si>
  <si>
    <t>Baixa</t>
  </si>
  <si>
    <t>Corujeira</t>
  </si>
  <si>
    <t>Foz Velha</t>
  </si>
  <si>
    <t>Lapa</t>
  </si>
  <si>
    <t>Azevedo</t>
  </si>
  <si>
    <t>Campanhã-Estação</t>
  </si>
  <si>
    <t>Lordelo do Ouro</t>
  </si>
  <si>
    <t>Massarelos</t>
  </si>
  <si>
    <t>Bonfim</t>
  </si>
  <si>
    <t>Centro Histórico do Porto</t>
  </si>
  <si>
    <t>Obras de demolição e construção</t>
  </si>
  <si>
    <t>REGRAS DE PREENCHIMENTO / CONCEITOS</t>
  </si>
  <si>
    <t>Total</t>
  </si>
  <si>
    <t>Na parcela até 30 metros da via infraestruturada</t>
  </si>
  <si>
    <t xml:space="preserve"> faixa de 30 metros</t>
  </si>
  <si>
    <t>Na totalidade do terreno</t>
  </si>
  <si>
    <t>Área com condicionantes biofísicas *</t>
  </si>
  <si>
    <t>Área afeta à consolidação edificatória **</t>
  </si>
  <si>
    <t>Área a integrar no domínio público **</t>
  </si>
  <si>
    <t>Não aplicável</t>
  </si>
  <si>
    <t>Antes da intervenção</t>
  </si>
  <si>
    <t>Após a intervenção</t>
  </si>
  <si>
    <t xml:space="preserve">Usos  </t>
  </si>
  <si>
    <t>N.º de fogos, unidades funcionais ou frações</t>
  </si>
  <si>
    <r>
      <t xml:space="preserve">          Caso tenha selecionado </t>
    </r>
    <r>
      <rPr>
        <b/>
        <sz val="8"/>
        <color theme="1"/>
        <rFont val="Arial"/>
        <family val="2"/>
      </rPr>
      <t>Sim:</t>
    </r>
  </si>
  <si>
    <r>
      <t xml:space="preserve">          Caso tenha selecionado </t>
    </r>
    <r>
      <rPr>
        <b/>
        <sz val="8"/>
        <color theme="1"/>
        <rFont val="Arial"/>
        <family val="2"/>
      </rPr>
      <t xml:space="preserve">Sim:                                                                                  </t>
    </r>
  </si>
  <si>
    <r>
      <t xml:space="preserve">       </t>
    </r>
    <r>
      <rPr>
        <b/>
        <sz val="6"/>
        <color theme="0" tint="-0.499984740745262"/>
        <rFont val="Arial"/>
        <family val="2"/>
      </rPr>
      <t>8.</t>
    </r>
    <r>
      <rPr>
        <sz val="6"/>
        <color theme="0" tint="-0.499984740745262"/>
        <rFont val="Arial"/>
        <family val="2"/>
      </rPr>
      <t xml:space="preserve"> Coeficiente de localização fixado para o 
       local, no quadro CIMI, nos termos dos 
       artigo 5º e 7º do RPEEU</t>
    </r>
  </si>
  <si>
    <t xml:space="preserve"> * Preenchimento obrigatório</t>
  </si>
  <si>
    <t xml:space="preserve"> ** Valores a validar pelos serviços</t>
  </si>
  <si>
    <t>Obras de demolição</t>
  </si>
  <si>
    <t>2. Caraterísticas do prédio</t>
  </si>
  <si>
    <t>2.3.1. Número total de pisos</t>
  </si>
  <si>
    <t>3.1. Carta de Qualificação do Solo do PDM</t>
  </si>
  <si>
    <t>3.3. Localiza-se em área de "Zonamento Inclusivo"</t>
  </si>
  <si>
    <t>3.4. Unidade Territorial (UT)</t>
  </si>
  <si>
    <t>4. Cedências</t>
  </si>
  <si>
    <r>
      <rPr>
        <b/>
        <sz val="6"/>
        <color theme="0" tint="-0.499984740745262"/>
        <rFont val="Arial"/>
        <family val="2"/>
      </rPr>
      <t xml:space="preserve">1. </t>
    </r>
    <r>
      <rPr>
        <sz val="6"/>
        <color theme="0" tint="-0.499984740745262"/>
        <rFont val="Arial"/>
        <family val="2"/>
      </rPr>
      <t>As infraestruturas referidas no n.º 3 do artigo 6º do RPEEU</t>
    </r>
    <r>
      <rPr>
        <sz val="6"/>
        <color theme="0"/>
        <rFont val="Arial"/>
        <family val="2"/>
      </rPr>
      <t/>
    </r>
  </si>
  <si>
    <t xml:space="preserve">* Preenchimento automático </t>
  </si>
  <si>
    <t>Consultar: Carta complementar                     
Carta de zonamento perequativo</t>
  </si>
  <si>
    <r>
      <t>2.3. Preexistência legalmente constituída</t>
    </r>
    <r>
      <rPr>
        <sz val="7"/>
        <color theme="1"/>
        <rFont val="Arial"/>
        <family val="2"/>
      </rPr>
      <t xml:space="preserve"> </t>
    </r>
  </si>
  <si>
    <t>3.5. Área com condicionantes biofísicas</t>
  </si>
  <si>
    <t>3.6. Área de atividades económicas</t>
  </si>
  <si>
    <t>3.7. O prédio insere-se em ARU?</t>
  </si>
  <si>
    <t xml:space="preserve">          3.7.1. Qual?                            </t>
  </si>
  <si>
    <r>
      <t xml:space="preserve">Caso tenha selecionado </t>
    </r>
    <r>
      <rPr>
        <b/>
        <sz val="8"/>
        <rFont val="Arial"/>
        <family val="2"/>
      </rPr>
      <t>Sim &gt; Preencher Anexo 1</t>
    </r>
  </si>
  <si>
    <r>
      <t xml:space="preserve">Caso tenha selecionado Sim </t>
    </r>
    <r>
      <rPr>
        <b/>
        <sz val="8"/>
        <rFont val="Arial"/>
        <family val="2"/>
      </rPr>
      <t>&gt; Preencher Anexo 2</t>
    </r>
  </si>
  <si>
    <r>
      <t xml:space="preserve">Identificação dos Pisos </t>
    </r>
    <r>
      <rPr>
        <b/>
        <sz val="6"/>
        <color theme="0" tint="-0.499984740745262"/>
        <rFont val="Arial"/>
        <family val="2"/>
      </rPr>
      <t>4</t>
    </r>
  </si>
  <si>
    <r>
      <rPr>
        <sz val="6"/>
        <color theme="0" tint="-0.499984740745262"/>
        <rFont val="Arial"/>
        <family val="2"/>
      </rPr>
      <t xml:space="preserve">4. Nos termos do DR 5/2019, piso correspondente à cota de soleira (frequentemente designado por piso 0 ou piso do rés-do-chão) é designado piso 1. O primeiro piso abaixo da cota de soleira é designado por piso -1. </t>
    </r>
    <r>
      <rPr>
        <b/>
        <sz val="6"/>
        <color theme="1"/>
        <rFont val="Arial"/>
        <family val="2"/>
      </rPr>
      <t xml:space="preserve">  </t>
    </r>
  </si>
  <si>
    <r>
      <rPr>
        <b/>
        <sz val="6"/>
        <color theme="0" tint="-0.499984740745262"/>
        <rFont val="Arial"/>
        <family val="2"/>
      </rPr>
      <t xml:space="preserve">5. </t>
    </r>
    <r>
      <rPr>
        <sz val="6"/>
        <color theme="0" tint="-0.499984740745262"/>
        <rFont val="Arial"/>
        <family val="2"/>
      </rPr>
      <t xml:space="preserve">ae:                                                                        Área de edificação total, resultante de operação urbanística, incluindo a preexistente, nos termos do RPEEU      </t>
    </r>
  </si>
  <si>
    <r>
      <t xml:space="preserve">     </t>
    </r>
    <r>
      <rPr>
        <b/>
        <sz val="6"/>
        <color theme="0" tint="-0.499984740745262"/>
        <rFont val="Arial"/>
        <family val="2"/>
      </rPr>
      <t xml:space="preserve">6.  </t>
    </r>
    <r>
      <rPr>
        <sz val="6"/>
        <color theme="0" tint="-0.499984740745262"/>
        <rFont val="Arial"/>
        <family val="2"/>
      </rPr>
      <t>I:</t>
    </r>
    <r>
      <rPr>
        <b/>
        <sz val="6"/>
        <color theme="0" tint="-0.499984740745262"/>
        <rFont val="Arial"/>
        <family val="2"/>
      </rPr>
      <t xml:space="preserve">
   </t>
    </r>
    <r>
      <rPr>
        <sz val="6"/>
        <color theme="0" tint="-0.499984740745262"/>
        <rFont val="Arial"/>
        <family val="2"/>
      </rPr>
      <t>Índice menor, estabelecido para o local, 
     nos termos do artigo 134º do RPDM.</t>
    </r>
  </si>
  <si>
    <t xml:space="preserve">5. Construções a demolir </t>
  </si>
  <si>
    <t xml:space="preserve">5.1. Número total de pisos </t>
  </si>
  <si>
    <t>6.1.1 Habitação unifamiliar</t>
  </si>
  <si>
    <t>6.1.3. Habitação acessível</t>
  </si>
  <si>
    <t>6.1.4. Habitação social e/ou a custos controlados</t>
  </si>
  <si>
    <t>6.2. Comércio</t>
  </si>
  <si>
    <t xml:space="preserve">6.3. Serviços </t>
  </si>
  <si>
    <t>6.4. Armazém</t>
  </si>
  <si>
    <t>6.5. Indústria</t>
  </si>
  <si>
    <t>6.6. Anexos e aparcamento acima do solo</t>
  </si>
  <si>
    <t>6.7. Telheiros e alpendres</t>
  </si>
  <si>
    <t>6.8.  Terraços cobertos</t>
  </si>
  <si>
    <t>6.9. Varandas envidraçadas</t>
  </si>
  <si>
    <t>6.10. Varandas envidraçadas sobre o domínio público</t>
  </si>
  <si>
    <t>7.1. Aparcamento, arrecadações e áreas técnicas em subsolo</t>
  </si>
  <si>
    <t>7.2. Áreas técnicas acima do solo</t>
  </si>
  <si>
    <t>7.3. Varandas não envidraçadas cobertas sobre o domínio público</t>
  </si>
  <si>
    <t>7.4. Outras varandas não envidraçadas cobertas</t>
  </si>
  <si>
    <t>7.5. Terraços/Outras varandas descobertas</t>
  </si>
  <si>
    <t>7.6. Varandas descobertas sobre o domínio público</t>
  </si>
  <si>
    <t>7.7. Corpos salientes sobre o domínio público</t>
  </si>
  <si>
    <t>7.8. Sotão ou outras áreas sem pé-direito regulamentar</t>
  </si>
  <si>
    <t>7.9. Piscinas descobertas</t>
  </si>
  <si>
    <t>8.6. Cércea (m)</t>
  </si>
  <si>
    <t>8.7. Número total de pisos</t>
  </si>
  <si>
    <t>8.7.1. Abaixo da cota de soleira</t>
  </si>
  <si>
    <t>8.7.2. Acima da cota de soleira</t>
  </si>
  <si>
    <t>8.10. Índice de edificação*</t>
  </si>
  <si>
    <t>9. Número de fogos, unidades funcionais ou frações por uso</t>
  </si>
  <si>
    <t xml:space="preserve">9.1. Habitação </t>
  </si>
  <si>
    <t>9.1.1. Habitação unifamiliar</t>
  </si>
  <si>
    <t>9.1.2. Habitação coletiva</t>
  </si>
  <si>
    <t>9.1.3. Habitação acessível</t>
  </si>
  <si>
    <t>9.1.4. Habitação social e/ou a custos controlados</t>
  </si>
  <si>
    <t>9.2. Comércio</t>
  </si>
  <si>
    <t xml:space="preserve">9.3. Serviços </t>
  </si>
  <si>
    <t>9.4. Armazém</t>
  </si>
  <si>
    <t>9.5. Indústria</t>
  </si>
  <si>
    <r>
      <t xml:space="preserve">10. Alteração de uso </t>
    </r>
    <r>
      <rPr>
        <sz val="7"/>
        <color theme="1"/>
        <rFont val="Arial"/>
        <family val="2"/>
      </rPr>
      <t>(preencher quando aplicável)</t>
    </r>
  </si>
  <si>
    <t xml:space="preserve">11. Estacionamento </t>
  </si>
  <si>
    <t>11.1. Coberto</t>
  </si>
  <si>
    <t>11.2. Descoberto</t>
  </si>
  <si>
    <t>12. Muros</t>
  </si>
  <si>
    <t>12.1. Extensão (ml)</t>
  </si>
  <si>
    <t>12.2. Altura máxima no interior do terreno (m)</t>
  </si>
  <si>
    <t>12.3. Altura máxima no exterior do terreno (m)</t>
  </si>
  <si>
    <t>12.4. Altura da proteção superior (m)</t>
  </si>
  <si>
    <t xml:space="preserve">13. Perequação / Edificabilidade </t>
  </si>
  <si>
    <r>
      <t xml:space="preserve">13.6. Índice de Edificabilidade Abstrata (I) </t>
    </r>
    <r>
      <rPr>
        <b/>
        <sz val="6"/>
        <color theme="0" tint="-0.34998626667073579"/>
        <rFont val="Arial"/>
        <family val="2"/>
      </rPr>
      <t>6</t>
    </r>
  </si>
  <si>
    <t>14. Outros dados</t>
  </si>
  <si>
    <t>14.1. Prazo de execução das obras (dias)</t>
  </si>
  <si>
    <r>
      <t>14.2. Execução faseada</t>
    </r>
    <r>
      <rPr>
        <sz val="9"/>
        <color rgb="FF00B050"/>
        <rFont val="Arial"/>
        <family val="2"/>
      </rPr>
      <t xml:space="preserve"> </t>
    </r>
  </si>
  <si>
    <t xml:space="preserve">        14.2.1. Número da fase </t>
  </si>
  <si>
    <t>14.3. Estimativa orçamental da obra de edificação (€)</t>
  </si>
  <si>
    <r>
      <t xml:space="preserve">14.4. Custos a cargo do promotor (€) </t>
    </r>
    <r>
      <rPr>
        <b/>
        <sz val="6"/>
        <color theme="0" tint="-0.499984740745262"/>
        <rFont val="Arial"/>
        <family val="2"/>
      </rPr>
      <t>7</t>
    </r>
  </si>
  <si>
    <t xml:space="preserve">         14.4.1. Custo das obras de infraestrutura local 
                      a cargo do promotor (OUL) (€)</t>
  </si>
  <si>
    <t xml:space="preserve">         14.4.2. Custo das obras de infraestrutura geral 
                      a cargo do promotor (OUG) (€)</t>
  </si>
  <si>
    <r>
      <t xml:space="preserve">14.5. Coeficiente de Localização (CL) </t>
    </r>
    <r>
      <rPr>
        <b/>
        <sz val="6"/>
        <color theme="0" tint="-0.34998626667073579"/>
        <rFont val="Arial"/>
        <family val="2"/>
      </rPr>
      <t>8</t>
    </r>
  </si>
  <si>
    <t>8. Caraterização da operação urbanística</t>
  </si>
  <si>
    <r>
      <rPr>
        <b/>
        <sz val="6"/>
        <color theme="0" tint="-0.499984740745262"/>
        <rFont val="Arial"/>
        <family val="2"/>
      </rPr>
      <t xml:space="preserve">     7. </t>
    </r>
    <r>
      <rPr>
        <sz val="6"/>
        <color theme="0" tint="-0.499984740745262"/>
        <rFont val="Arial"/>
        <family val="2"/>
      </rPr>
      <t>Consultar Anexo 1 do RPEEU</t>
    </r>
  </si>
  <si>
    <r>
      <t>2.1. Área total do terreno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</si>
  <si>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2.2. Área sítuada até 30 metros da via infraestruturada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</si>
  <si>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2.3.2. Área de implantação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</si>
  <si>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2.3.3. Área de edificação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</si>
  <si>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4.1. INFRAESTRUTURA LOCAL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</si>
  <si>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4.1.1. Áreas Verdes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</si>
  <si>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4.1.2. Infraestruturas viárias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</si>
  <si>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4.2. INFRAESTRUTURA GERAL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) </t>
    </r>
    <r>
      <rPr>
        <b/>
        <sz val="6"/>
        <color theme="0" tint="-0.499984740745262"/>
        <rFont val="Arial"/>
        <family val="2"/>
      </rPr>
      <t>1</t>
    </r>
  </si>
  <si>
    <r>
      <t>4.2.1. Áreas Verdes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</si>
  <si>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4.2.2. Infraestruturas viárias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</si>
  <si>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4.2.3. Equipamentos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</si>
  <si>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4.3. Área de cedência com a edificabilidade em excesso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</si>
  <si>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4.4. Ce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) </t>
    </r>
    <r>
      <rPr>
        <b/>
        <sz val="6"/>
        <color theme="0" tint="-0.499984740745262"/>
        <rFont val="Arial"/>
        <family val="2"/>
      </rPr>
      <t>2</t>
    </r>
  </si>
  <si>
    <r>
      <t>4.5. Área de cedência da parcela/fração localizada na área de "zonamento inclusivo" com edificabilidade destinada a habitação acessível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) </t>
    </r>
    <r>
      <rPr>
        <b/>
        <sz val="6"/>
        <color theme="0" tint="-0.499984740745262"/>
        <rFont val="Arial"/>
        <family val="2"/>
      </rPr>
      <t>3</t>
    </r>
  </si>
  <si>
    <r>
      <t>5.2. Área de implantação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</si>
  <si>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5.3. Área de edificação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</si>
  <si>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5.4. Área total de construção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</si>
  <si>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6. Áreas de edificação (m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) / Uso </t>
    </r>
    <r>
      <rPr>
        <b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(inclui área dos corpos salientes sobre o domínio público)</t>
    </r>
  </si>
  <si>
    <r>
      <t>7. Áreas de construção / Outras áreas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</si>
  <si>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8.1. Área de impermeabilização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</si>
  <si>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8.2. Área de implantação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</si>
  <si>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8.3. Área de construção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</si>
  <si>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8.4. Área de edificação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</si>
  <si>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8.5. Volumetria (m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</t>
    </r>
  </si>
  <si>
    <r>
      <t>8.8. Área total de construção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)*</t>
    </r>
  </si>
  <si>
    <r>
      <t>8.9. Área de edificação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)*</t>
    </r>
  </si>
  <si>
    <r>
      <t>8.11. Área de impermeabilização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)*</t>
    </r>
  </si>
  <si>
    <r>
      <t>10.1. Área com alteração de uso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</si>
  <si>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Áreas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) </t>
    </r>
  </si>
  <si>
    <r>
      <t>13.1. Edificabilidade Abstrata (EA)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) </t>
    </r>
  </si>
  <si>
    <r>
      <t>13.2. ae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) </t>
    </r>
    <r>
      <rPr>
        <b/>
        <sz val="6"/>
        <color theme="0" tint="-0.499984740745262"/>
        <rFont val="Arial"/>
        <family val="2"/>
      </rPr>
      <t>5</t>
    </r>
  </si>
  <si>
    <r>
      <t>13.3. Acréscimo de área de edificação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) </t>
    </r>
  </si>
  <si>
    <r>
      <rPr>
        <sz val="9"/>
        <rFont val="Arial"/>
        <family val="2"/>
      </rPr>
      <t>13.4. AE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)*</t>
    </r>
    <r>
      <rPr>
        <sz val="9"/>
        <color rgb="FF00B050"/>
        <rFont val="Arial"/>
        <family val="2"/>
      </rPr>
      <t xml:space="preserve"> </t>
    </r>
  </si>
  <si>
    <r>
      <t>13.5. dae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)* </t>
    </r>
  </si>
  <si>
    <r>
      <t>Área do terreno, na categoria referida (m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)</t>
    </r>
  </si>
  <si>
    <r>
      <t>Área do terreno até 30 metros de via infraestruturada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</si>
  <si>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Área de implantação, na categoria referida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</si>
  <si>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Área de impermeabilização, na categoria referida (m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)</t>
    </r>
  </si>
  <si>
    <r>
      <t>Área de edificação, na categoria referida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</si>
  <si>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Área do terreno abrangida pelo corredor verde (m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)</t>
    </r>
  </si>
  <si>
    <r>
      <t>Área de impermeabilização no corredor verde (m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)</t>
    </r>
  </si>
  <si>
    <r>
      <t>Edificabilidade Abstrata (EA)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) </t>
    </r>
  </si>
  <si>
    <r>
      <t xml:space="preserve">1. Operação Urbanística 
</t>
    </r>
    <r>
      <rPr>
        <sz val="7.5"/>
        <color rgb="FF000000"/>
        <rFont val="Arial"/>
        <family val="2"/>
      </rPr>
      <t xml:space="preserve">Definida nos termos do Decreto-Lei n.º 555/99, de 16 de dezembro com atual redação – RJUE.
</t>
    </r>
    <r>
      <rPr>
        <b/>
        <sz val="7.5"/>
        <color rgb="FF000000"/>
        <rFont val="Arial"/>
        <family val="2"/>
      </rPr>
      <t>2. Caraterísticas do prédio</t>
    </r>
    <r>
      <rPr>
        <sz val="7.5"/>
        <color rgb="FF000000"/>
        <rFont val="Arial"/>
        <family val="2"/>
      </rPr>
      <t xml:space="preserve">
2.1. Área total do terreno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Área de Solo - Conceito definido no Decreto Regulamentar n.º 5/2019, de 27 de setembro - Conceitos Técnicos nos domínios do Ordenamento do Território e do Urbanismo.
2.2. Área da parcela situada até 30 metros de via infraestruturada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Sempre que as parcelas apresentam uma frente para vias infraestruturadas. 
2.3. Preexistência legalmente constituída
2.3.1. Número total de pisos
Ver definição no n.º 5.1.
2.3.2. Área de implantação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Ver definição no n.º 5.2.
2.3.3. Área de edificação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 xml:space="preserve">)
Conceito definido no Artigo 3.º do RPDM (ver 5.3.).
</t>
    </r>
    <r>
      <rPr>
        <b/>
        <sz val="7.5"/>
        <color rgb="FF000000"/>
        <rFont val="Arial"/>
        <family val="2"/>
      </rPr>
      <t xml:space="preserve">3. Enquadramento
</t>
    </r>
    <r>
      <rPr>
        <sz val="7.5"/>
        <color rgb="FF000000"/>
        <rFont val="Arial"/>
        <family val="2"/>
      </rPr>
      <t xml:space="preserve">3.1. Carta de Qualificação do Solo do PDM
Cf. Carta de Qualificação do Solo do PDM.
3.2. O prédio encontra-se inserido, na Carta de Qualificação do Solo do PDM, em duas ou mais categorias de espaço ou incide em Corredor Verde?
Cf. Carta de Qualificação do Solo do PDM.
3.3. Localiza-se em área de "Zonamento Inclusivo"
Cf. Anexo 2 – Carta de Zonamento Inclusivo do RPEEU.
3.4. Unidade Territorial (UT)
Delimitadas no art.º 133.º do RPDM.
3.5. Área com condicionantes biofísicas
Áreas assinaladas na Carta Complementar – Carta de Zonamento Perequativo.
3.6. Área de atividades económicas
Áreas assinaladas na Planta de Ordenamento – Carta de Qualificação do Solo.
3.7. O prédio insere-se em ARU?
3.7.1. Qual?
Consultar as ARU em vigor no Município do Porto. 
</t>
    </r>
    <r>
      <rPr>
        <b/>
        <sz val="7.5"/>
        <color rgb="FF000000"/>
        <rFont val="Arial"/>
        <family val="2"/>
      </rPr>
      <t>4. Cedências</t>
    </r>
    <r>
      <rPr>
        <sz val="7.5"/>
        <color rgb="FF000000"/>
        <rFont val="Arial"/>
        <family val="2"/>
      </rPr>
      <t xml:space="preserve">
4.1. Infraestrutura local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A que, englobando todo o espaço público de circulação e de estadia, incluindo vias, estacionamento, praças e espaços verdes e os sistemas de abastecimento de água e de drenagem de águas residuais e pluviais, o sistema de recolha de resíduos sólidos urbanos, as redes de fornecimento de energia elétrica, iluminação pública, gás e telecomunicações, irá servir diretamente e sobretudo cada conjunto edificado.
4.1.1. Áreas Verdes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Áreas verdes propostas no âmbito da intervenção urbanística, que servem diretamente cada conjunto edificado.
4.1.2. Infraestruturas viárias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Vias que servem diretamente cada conjunto edificado.</t>
    </r>
    <r>
      <rPr>
        <b/>
        <sz val="7.5"/>
        <color rgb="FF000000"/>
        <rFont val="Arial"/>
        <family val="2"/>
      </rPr>
      <t xml:space="preserve">
</t>
    </r>
  </si>
  <si>
    <r>
      <t>4.2. Infraestrutura geral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a) Os espaços destinados a equipamento;
b) parte das vias assinaladas na Planta de Ordenamento como integrantes dos “Eixos urbanos estruturantes” e “Eixos urbanos complementares”, concretamente:
i) Os troços viários sem construção adjacente em extensão ≥ 50 m; 
ii) A área dos troços viários com construção adjacente que exceda um perfil transversal de 12 m, quando a sua dimensão decorra de imposição municipal.
c) As áreas verdes de acesso público integradas na Carta da Estrutura Ecológica Municipal ou assinaladas como “áreas verdes de proteção e enquadramento” na Carta de Qualificação do Solo, deduzidas de 0,1 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 xml:space="preserve"> / 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 xml:space="preserve"> AE em cada operação urbanística que as integre; 
d) Os espaços destinados a componentes de âmbito geral das infraestruturas referidas na alínea b) do n.º 1.
4.2.1. Áreas Verdes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“Áreas verdes de acesso público” integradas na Carta da Estrutura Ecológica Municipal ou assinaladas como “áreas verdes de proteção e enquadramento” na Carta de Qualificação do Solo, deduzidas de 0,1 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/ 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 xml:space="preserve"> de AE em cada operação urbanística que as integre.
4.2.2. Infraestruturas viárias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Parte das vias assinaladas na Planta de Ordenamento como integrantes dos “Eixos urbanos estruturantes” e “Eixos urbanos complementares”, concretamente: 
i) Os troços viários sem construção adjacente em extensão ≥ 50m; 
ii) A área dos troços viários com construção adjacente que exceda um perfil transversal de 12m, quando a sua dimensão decorra de imposição municipal. 
4.2.3. Equipamentos ou outras infraestruturas urbanas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Áreas destinadas à concretização das intervenções identificadas no Quadro “Estimativa de investimento CMP para infraestrutura geral”, do Nº III do Anexo 3 do RPEEU.
4.3. Área de cedência com a edificabilidade em excesso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Conceito definido no Artigo 135.º do RPDM. Corresponde à área cedida equivalente à edificabilidade concreta estabelecida no âmbito da operação urbanística subtraída da já existente, no caso de ser superior à edificabilidade abstrata.
4.4. Ce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A cedência efetiva para infraestrutura geral, em 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, acrescida da cedência de terreno com edificabilidade.
4.5. Área de cedência da parcela/fração localizada na área de "zonamento inclusivo" com edificabilidade destinada a habitação acessível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 xml:space="preserve">)
Conceito definido no Artigo 142.º do RPDM. 
Habitação acessível - alojamentos para arrendamento habitacional, nos termos do Programa de Arrendamento Acessível, que visa promover uma oferta alargada de habitação para arrendamento abaixo dos valores de mercado.
</t>
    </r>
    <r>
      <rPr>
        <b/>
        <sz val="7.5"/>
        <color rgb="FF000000"/>
        <rFont val="Arial"/>
        <family val="2"/>
      </rPr>
      <t>5. Construções a demolir</t>
    </r>
    <r>
      <rPr>
        <sz val="7.5"/>
        <color rgb="FF000000"/>
        <rFont val="Arial"/>
        <family val="2"/>
      </rPr>
      <t xml:space="preserve">
5.1. Número total de pisos
Piso – Conceito definido no Decreto Regulamentar n.º 5/2019, de 27 de setembro - Conceitos Técnicos nos domínios do Ordenamento do Território e do Urbanismo.
</t>
    </r>
  </si>
  <si>
    <r>
      <t>5.2. Área de implantação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 
Conceito definido no Decreto Regulamentar n.º 5/2019, de 27 de setembro - Conceitos Técnicos nos domínios do Ordenamento do Território e do Urbanismo.
5.3. Área de edificação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Conceito definido no Artigo 3.º do RPDM.
ae - o somatório da área de cada um dos pisos, expresso em metros quadrados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), de todos os edifícios que existem ou podem ser realizados na(s) parcela(s), com exclusão de: 
i. Terraços descobertos, varandas, desde que não envidraçadas, e balcões abertos para o exterior; 
ii. Espaços livres de uso público cobertos pelas edificações; 
iii. Sótão sem pé-direito regulamentar para fins habitacionais; 
iv. Arrecadações em cave afetas às diversas unidades de utilização do edifício; 
v. Estacionamento instalado nas caves dos edifícios; 
vi. Áreas técnicas acima ou abaixo do solo (posto de transformação, central térmica, compartimentos de recolha de lixo, casa das máquinas dos elevadores, depósitos de água e central de bombagem, entre outras). 
5.4. Área total de construção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 xml:space="preserve">)
Conceito definido no Decreto Regulamentar n.º 5/2019, de 27 de setembro - Conceitos Técnicos nos domínios do Ordenamento do Território e do Urbanismo.
</t>
    </r>
    <r>
      <rPr>
        <b/>
        <sz val="7.5"/>
        <color rgb="FF000000"/>
        <rFont val="Arial"/>
        <family val="2"/>
      </rPr>
      <t>6. Áreas de edificação (m</t>
    </r>
    <r>
      <rPr>
        <b/>
        <vertAlign val="superscript"/>
        <sz val="7.5"/>
        <color rgb="FF000000"/>
        <rFont val="Arial"/>
        <family val="2"/>
      </rPr>
      <t>2</t>
    </r>
    <r>
      <rPr>
        <b/>
        <sz val="7.5"/>
        <color rgb="FF000000"/>
        <rFont val="Arial"/>
        <family val="2"/>
      </rPr>
      <t>) / Uso</t>
    </r>
    <r>
      <rPr>
        <sz val="7.5"/>
        <color rgb="FF000000"/>
        <rFont val="Arial"/>
        <family val="2"/>
      </rPr>
      <t xml:space="preserve"> 
Área de edificação
Conceito definido no Artigo 3.º do RPDM (ver 5.3.).
</t>
    </r>
    <r>
      <rPr>
        <b/>
        <sz val="7.5"/>
        <color rgb="FF000000"/>
        <rFont val="Arial"/>
        <family val="2"/>
      </rPr>
      <t>7. Áreas de construção / Outras áreas (m</t>
    </r>
    <r>
      <rPr>
        <b/>
        <vertAlign val="superscript"/>
        <sz val="7.5"/>
        <color rgb="FF000000"/>
        <rFont val="Arial"/>
        <family val="2"/>
      </rPr>
      <t>2</t>
    </r>
    <r>
      <rPr>
        <b/>
        <sz val="7.5"/>
        <color rgb="FF000000"/>
        <rFont val="Arial"/>
        <family val="2"/>
      </rPr>
      <t>)</t>
    </r>
    <r>
      <rPr>
        <sz val="7.5"/>
        <color rgb="FF000000"/>
        <rFont val="Arial"/>
        <family val="2"/>
      </rPr>
      <t xml:space="preserve">
Áreas de construção (7.1. a 7.4.)
Áreas contabilizadas para a Área Total de Construção (ver 5.4.)
Outras áreas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 xml:space="preserve">)  (7.5. a 7.9.)
Áreas não contabilizadas na área total de construção e/ou elementos arquitetónicos sobre o domínio público.
</t>
    </r>
    <r>
      <rPr>
        <b/>
        <sz val="7.5"/>
        <color rgb="FF000000"/>
        <rFont val="Arial"/>
        <family val="2"/>
      </rPr>
      <t>8. Caraterização da operação urbanística</t>
    </r>
    <r>
      <rPr>
        <sz val="7.5"/>
        <color rgb="FF000000"/>
        <rFont val="Arial"/>
        <family val="2"/>
      </rPr>
      <t xml:space="preserve">
8.1. Área de impermeabilização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Conceito definido no Decreto Regulamentar n.º 5/2019, de 27 de setembro - Conceitos Técnicos nos domínios do Ordenamento do Território e do Urbanismo.
8.2. Área de implantação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Definido no n.º 5.2.
8.3. Área de construção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Campo automático, definido no n.º 5.4.
8.4. Área de edificação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Campo automático, definido no n.º 5.3.
8.5. Volumetria (m</t>
    </r>
    <r>
      <rPr>
        <vertAlign val="superscript"/>
        <sz val="7.5"/>
        <color rgb="FF000000"/>
        <rFont val="Arial"/>
        <family val="2"/>
      </rPr>
      <t>3</t>
    </r>
    <r>
      <rPr>
        <sz val="7.5"/>
        <color rgb="FF000000"/>
        <rFont val="Arial"/>
        <family val="2"/>
      </rPr>
      <t xml:space="preserve">)
Conceito definido no Decreto Regulamentar n.º 5/2019, de 27 de setembro - Conceitos Técnicos nos domínios do Ordenamento do Território e do Urbanismo.
8.6. Cércea (m)
A dimensão vertical da construção, medida a partir do ponto de cota média do terreno marginal ao alinhamento da fachada até à linha superior do beirado, platibanda ou guarda do terraço, incluindo andares recuados mas excluindo acessórios: chaminés, casa de máquinas de ascensores, depósitos de água, etc.
8.7. Número total de pisos
Definido no n.º 5.1.
</t>
    </r>
  </si>
  <si>
    <r>
      <t>8.8. Área Total de Construção
Campo automático,  resultante do 8.3.
8.9. Área de edificação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 xml:space="preserve">)
Campo automático, resultante do 8.4.
8.10. Índice de edificação
Conceito definido no Artigo 3.º do RPDM.
Razão entre área de edificação, excluídas dos equipamentos de utilização coletiva a ceder ao domínio municipal, e a área da(s) parcela(s), ou a área do plano (categoria de espaço, unidade operativa de planeamento e gestão, plano de urbanização, plano de pormenor ou unidade de execução) a que se reporta.
8.11. Área de impermeabilização
Campo automático, resultante do 8.1.
8.12. Índice de impermeabilização
Conceito definido no Decreto Regulamentar n.º 5/2019, de 27 de setembro - Conceitos Técnicos nos domínios do Ordenamento do Território e do Urbanismo.
(...)
</t>
    </r>
    <r>
      <rPr>
        <b/>
        <sz val="7.5"/>
        <color rgb="FF000000"/>
        <rFont val="Arial"/>
        <family val="2"/>
      </rPr>
      <t xml:space="preserve">13. Perequação / Edificabilidade </t>
    </r>
    <r>
      <rPr>
        <sz val="7.5"/>
        <color rgb="FF000000"/>
        <rFont val="Arial"/>
        <family val="2"/>
      </rPr>
      <t xml:space="preserve">
13.1. Edificabilidade Abstrata (EA)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Edificabilidade abstrata para cada prédio, a qual é entendida como direito de edificabilidade (ainda abstrato) do proprietário. Corresponde à edificabilidade constante dos números 2 e seguintes do artigo 134º do RPDM.
13.2 ae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Área de edificação total, resultante da operação urbanística, incluindo a preexistente, nos termos do RPEEU.
13.3. Acréscimo de área de edificação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Acréscimo de área de edificação em relação à preexistência legalmente constituída.
13.4. AE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Área de edificação resultante de operação urbanística que exceda a pré-existente em situação legal, deduzida de 150 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, nos termos do RPEEU.
13.5. dae (m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>)
A diferença, em m</t>
    </r>
    <r>
      <rPr>
        <vertAlign val="superscript"/>
        <sz val="7.5"/>
        <color rgb="FF000000"/>
        <rFont val="Arial"/>
        <family val="2"/>
      </rPr>
      <t>2</t>
    </r>
    <r>
      <rPr>
        <sz val="7.5"/>
        <color rgb="FF000000"/>
        <rFont val="Arial"/>
        <family val="2"/>
      </rPr>
      <t xml:space="preserve"> de ae, entre edificabilidade concreta e edificabilidade abstrata.
13.6. Índice de Edificabilidade Abstrata (I)
Índice menor, estabelecido para o local, nos termos do artigo 134º do RPDM.
</t>
    </r>
    <r>
      <rPr>
        <b/>
        <sz val="7.5"/>
        <color rgb="FF000000"/>
        <rFont val="Arial"/>
        <family val="2"/>
      </rPr>
      <t xml:space="preserve">
14. Outros dados</t>
    </r>
    <r>
      <rPr>
        <sz val="7.5"/>
        <color rgb="FF000000"/>
        <rFont val="Arial"/>
        <family val="2"/>
      </rPr>
      <t xml:space="preserve">
(...)
14.4.1. Custo das obras de infraestrutura local a cargo do promotor (OUL) (€)
Cálculo nos termos do Anexo 1 do RPEEU.
14.4.2. Custo das obras de infraestrutura geral a cargo do promotor (OUG) (€)
Cálculo nos termos do Anexo 1 do RPEEU.
14.5. Coeficiente de Localização (CL)
Coeficiente de localização fixado para o local, no quadro CIMI, nos termos dos artigos 5º e 7º do RPEEU.</t>
    </r>
  </si>
  <si>
    <r>
      <t xml:space="preserve">3. Enquadramento </t>
    </r>
    <r>
      <rPr>
        <sz val="9"/>
        <rFont val="Arial"/>
        <family val="2"/>
      </rPr>
      <t>(campos de preenchimento obrigatório)</t>
    </r>
  </si>
  <si>
    <t xml:space="preserve">* Preencher Anexo 3 </t>
  </si>
  <si>
    <t>Anexo 3</t>
  </si>
  <si>
    <t>Tipologia</t>
  </si>
  <si>
    <t>Área *</t>
  </si>
  <si>
    <t>N.º de lugares de estacionamento</t>
  </si>
  <si>
    <t>*Superfície total do fogo, medida pelo perímetro exterior das paredes exteriores e eixos das paredes separadoras dos fogos, e inclui varandas privativas, locais acessórios e a quota-parte que lhe corresponda nas circulações comuns do edifício.</t>
  </si>
  <si>
    <t>Identificação do(s) fogo(s)</t>
  </si>
  <si>
    <r>
      <rPr>
        <b/>
        <sz val="8"/>
        <rFont val="Arial"/>
        <family val="2"/>
      </rPr>
      <t>Notas</t>
    </r>
    <r>
      <rPr>
        <sz val="8"/>
        <rFont val="Arial"/>
        <family val="2"/>
      </rPr>
      <t>:  Na coluna "Identificação do(s) fogo(s)" pode indicar na mesma célula todos os fogos que tenham comulativamente a mesma tipologia, área e número de lugares de estacionamento. 
Caso não seja possível caraterizar todos os fogos na presente folha deverá reproduzir a mesma em documento autónoma.</t>
    </r>
  </si>
  <si>
    <t>(Preencher apenas quando está prevista a constituição de habitação)</t>
  </si>
  <si>
    <r>
      <rPr>
        <sz val="9"/>
        <color theme="1"/>
        <rFont val="Arial"/>
        <family val="2"/>
      </rPr>
      <t xml:space="preserve">3.2. </t>
    </r>
    <r>
      <rPr>
        <sz val="8"/>
        <color theme="1"/>
        <rFont val="Arial"/>
        <family val="2"/>
      </rPr>
      <t xml:space="preserve">O prédio encontra-se inserido, na Carta de Qualificação do Solo do PDM, em duas ou mais categorias de espaço ou incide em Corredor Verde? </t>
    </r>
  </si>
  <si>
    <r>
      <rPr>
        <b/>
        <sz val="6"/>
        <color theme="0" tint="-0.499984740745262"/>
        <rFont val="Arial"/>
        <family val="2"/>
      </rPr>
      <t xml:space="preserve">2. </t>
    </r>
    <r>
      <rPr>
        <sz val="6"/>
        <color theme="0" tint="-0.499984740745262"/>
        <rFont val="Arial"/>
        <family val="2"/>
      </rPr>
      <t xml:space="preserve">Somatório da área de cedência para infraestrutura geral com a área de cedência com a edificabilidade em excesso, caso aplicável       </t>
    </r>
    <r>
      <rPr>
        <sz val="6"/>
        <color theme="0"/>
        <rFont val="Arial"/>
        <family val="2"/>
      </rPr>
      <t xml:space="preserve">lllllllllllllllllllllllllllllllllllllllll         iiiiiiiiiiiiii
iiiiiiiiiiiiiiiiiiiiiiiiiiiiiiiiiiiiiiiiiiiiiiiiiiiiii      </t>
    </r>
    <r>
      <rPr>
        <sz val="6"/>
        <color theme="0" tint="-0.49998474074526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</t>
    </r>
    <r>
      <rPr>
        <b/>
        <sz val="6"/>
        <color theme="0" tint="-0.499984740745262"/>
        <rFont val="Arial"/>
        <family val="2"/>
      </rPr>
      <t>.</t>
    </r>
    <r>
      <rPr>
        <sz val="6"/>
        <color theme="0" tint="-0.499984740745262"/>
        <rFont val="Arial"/>
        <family val="2"/>
      </rPr>
      <t xml:space="preserve"> Caso aplicável, se não for realizada a habitação acessível na presente operação urbanística</t>
    </r>
  </si>
  <si>
    <t>(Preencher apenas nas situações em que o prédio se encontra inserido em duas ou mais categorias de espaço, ou em corredor verde)</t>
  </si>
  <si>
    <r>
      <rPr>
        <b/>
        <sz val="9"/>
        <color theme="1"/>
        <rFont val="Arial"/>
        <family val="2"/>
      </rPr>
      <t>Área total do terreno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após cedência para Infraestruturas</t>
    </r>
    <r>
      <rPr>
        <sz val="9"/>
        <color theme="1"/>
        <rFont val="Arial"/>
        <family val="2"/>
      </rPr>
      <t xml:space="preserve">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</si>
  <si>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t>8.12. Índice de impermeabilização (determinado sobre a área total do terreno após cedências para Infraestruturas)*</t>
  </si>
  <si>
    <t xml:space="preserve">6.1.2. Habitação coletiva </t>
  </si>
  <si>
    <t>6.1. Habitação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</si>
</sst>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7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6"/>
      <color theme="0" tint="-0.499984740745262"/>
      <name val="Arial"/>
      <family val="2"/>
    </font>
    <font>
      <sz val="7"/>
      <color theme="0" tint="-0.499984740745262"/>
      <name val="Calibri"/>
      <family val="2"/>
      <scheme val="minor"/>
    </font>
    <font>
      <b/>
      <sz val="6"/>
      <color theme="0" tint="-0.499984740745262"/>
      <name val="Arial"/>
      <family val="2"/>
    </font>
    <font>
      <sz val="6"/>
      <color theme="0" tint="-0.499984740745262"/>
      <name val="Calibri"/>
      <family val="2"/>
      <scheme val="minor"/>
    </font>
    <font>
      <sz val="6"/>
      <color theme="0"/>
      <name val="Arial"/>
      <family val="2"/>
    </font>
    <font>
      <b/>
      <sz val="10"/>
      <name val="Arial"/>
      <family val="2"/>
    </font>
    <font>
      <sz val="10"/>
      <color theme="0" tint="-0.499984740745262"/>
      <name val="Calibri"/>
      <family val="2"/>
      <scheme val="minor"/>
    </font>
    <font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8"/>
      <color theme="2" tint="-0.499984740745262"/>
      <name val="Arial"/>
      <family val="2"/>
    </font>
    <font>
      <sz val="5.5"/>
      <color theme="1"/>
      <name val="Calibri"/>
      <family val="2"/>
      <scheme val="minor"/>
    </font>
    <font>
      <sz val="8.5"/>
      <color theme="1"/>
      <name val="Arial"/>
      <family val="2"/>
    </font>
    <font>
      <sz val="8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9"/>
      <color rgb="FF000000"/>
      <name val="Arial"/>
      <family val="2"/>
    </font>
    <font>
      <b/>
      <sz val="6"/>
      <color theme="0" tint="-0.34998626667073579"/>
      <name val="Arial"/>
      <family val="2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b/>
      <sz val="7"/>
      <color rgb="FFFF0000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  <font>
      <b/>
      <sz val="8"/>
      <color rgb="FFFF0000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0" tint="-0.1499984740745262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7.5"/>
      <color rgb="FF000000"/>
      <name val="Arial"/>
      <family val="2"/>
    </font>
    <font>
      <b/>
      <vertAlign val="superscript"/>
      <sz val="7.5"/>
      <color rgb="FF000000"/>
      <name val="Arial"/>
      <family val="2"/>
    </font>
    <font>
      <sz val="11"/>
      <name val="Calibri"/>
      <family val="2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4" fillId="2" borderId="0" xfId="0" applyFont="1" applyFill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/>
    </xf>
    <xf numFmtId="0" fontId="20" fillId="0" borderId="0" xfId="0" applyFont="1"/>
    <xf numFmtId="0" fontId="18" fillId="0" borderId="1" xfId="0" applyFont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Protection="1"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18" fillId="2" borderId="0" xfId="0" applyFont="1" applyFill="1" applyAlignment="1">
      <alignment horizontal="left" indent="4"/>
    </xf>
    <xf numFmtId="0" fontId="17" fillId="2" borderId="0" xfId="0" applyFont="1" applyFill="1" applyAlignment="1">
      <alignment horizontal="left" indent="4"/>
    </xf>
    <xf numFmtId="0" fontId="17" fillId="2" borderId="0" xfId="0" applyFont="1" applyFill="1"/>
    <xf numFmtId="0" fontId="18" fillId="2" borderId="0" xfId="0" applyFont="1" applyFill="1" applyAlignment="1">
      <alignment vertical="center" wrapText="1"/>
    </xf>
    <xf numFmtId="0" fontId="21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horizontal="left" indent="2"/>
    </xf>
    <xf numFmtId="0" fontId="9" fillId="2" borderId="0" xfId="0" applyFont="1" applyFill="1" applyAlignment="1">
      <alignment horizontal="left" vertical="center" wrapText="1" indent="2"/>
    </xf>
    <xf numFmtId="0" fontId="7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0" borderId="0" xfId="0"/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35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vertic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18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2" fontId="3" fillId="3" borderId="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top"/>
    </xf>
    <xf numFmtId="0" fontId="6" fillId="2" borderId="0" xfId="0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left" vertical="center" wrapText="1" indent="1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0" borderId="0" xfId="0"/>
    <xf numFmtId="0" fontId="6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0" xfId="0" applyBorder="1"/>
    <xf numFmtId="0" fontId="4" fillId="2" borderId="0" xfId="0" applyFont="1" applyFill="1" applyAlignment="1">
      <alignment horizontal="left" vertical="center" wrapText="1"/>
    </xf>
    <xf numFmtId="0" fontId="0" fillId="2" borderId="0" xfId="0" applyFill="1"/>
    <xf numFmtId="0" fontId="0" fillId="0" borderId="0" xfId="0"/>
    <xf numFmtId="2" fontId="6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0" xfId="0" applyFill="1" applyAlignment="1" applyProtection="1"/>
    <xf numFmtId="0" fontId="0" fillId="2" borderId="0" xfId="0" applyFill="1" applyProtection="1"/>
    <xf numFmtId="0" fontId="4" fillId="2" borderId="0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ill="1"/>
    <xf numFmtId="0" fontId="0" fillId="0" borderId="0" xfId="0"/>
    <xf numFmtId="0" fontId="4" fillId="2" borderId="0" xfId="0" applyFont="1" applyFill="1" applyProtection="1"/>
    <xf numFmtId="0" fontId="0" fillId="2" borderId="0" xfId="0" applyFill="1" applyProtection="1"/>
    <xf numFmtId="0" fontId="42" fillId="2" borderId="0" xfId="0" applyFont="1" applyFill="1"/>
    <xf numFmtId="0" fontId="17" fillId="2" borderId="0" xfId="0" applyFont="1" applyFill="1" applyProtection="1"/>
    <xf numFmtId="0" fontId="21" fillId="2" borderId="0" xfId="0" applyFont="1" applyFill="1" applyAlignment="1" applyProtection="1">
      <alignment wrapText="1"/>
    </xf>
    <xf numFmtId="0" fontId="11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/>
    </xf>
    <xf numFmtId="0" fontId="0" fillId="0" borderId="0" xfId="0"/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left" wrapText="1"/>
    </xf>
    <xf numFmtId="0" fontId="4" fillId="2" borderId="0" xfId="0" applyFont="1" applyFill="1"/>
    <xf numFmtId="0" fontId="0" fillId="2" borderId="0" xfId="0" applyFill="1"/>
    <xf numFmtId="0" fontId="0" fillId="0" borderId="0" xfId="0"/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7" fillId="2" borderId="0" xfId="0" applyFont="1" applyFill="1" applyAlignment="1">
      <alignment horizontal="left" wrapText="1" indent="1"/>
    </xf>
    <xf numFmtId="0" fontId="4" fillId="2" borderId="0" xfId="0" applyFont="1" applyFill="1" applyAlignment="1">
      <alignment horizontal="left" indent="4"/>
    </xf>
    <xf numFmtId="0" fontId="0" fillId="2" borderId="0" xfId="0" applyFill="1" applyAlignment="1">
      <alignment horizontal="left" indent="4"/>
    </xf>
    <xf numFmtId="0" fontId="32" fillId="2" borderId="0" xfId="0" applyFont="1" applyFill="1" applyBorder="1" applyAlignment="1">
      <alignment horizontal="left" vertical="center"/>
    </xf>
    <xf numFmtId="0" fontId="0" fillId="0" borderId="8" xfId="0" applyBorder="1"/>
    <xf numFmtId="0" fontId="15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/>
    <xf numFmtId="0" fontId="38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9" fillId="2" borderId="0" xfId="0" applyFont="1" applyFill="1" applyAlignment="1">
      <alignment horizontal="center"/>
    </xf>
    <xf numFmtId="0" fontId="3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39" fillId="2" borderId="0" xfId="0" applyFont="1" applyFill="1" applyBorder="1" applyAlignment="1">
      <alignment horizontal="left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0" fontId="7" fillId="2" borderId="5" xfId="0" applyFont="1" applyFill="1" applyBorder="1" applyAlignment="1">
      <alignment vertical="center"/>
    </xf>
    <xf numFmtId="0" fontId="0" fillId="2" borderId="4" xfId="0" applyFill="1" applyBorder="1"/>
    <xf numFmtId="0" fontId="21" fillId="2" borderId="8" xfId="0" applyFont="1" applyFill="1" applyBorder="1" applyAlignment="1">
      <alignment wrapText="1"/>
    </xf>
    <xf numFmtId="0" fontId="0" fillId="0" borderId="0" xfId="0"/>
    <xf numFmtId="0" fontId="4" fillId="2" borderId="0" xfId="0" applyFont="1" applyFill="1" applyAlignment="1">
      <alignment horizontal="left" wrapText="1"/>
    </xf>
    <xf numFmtId="0" fontId="0" fillId="0" borderId="8" xfId="0" applyBorder="1" applyProtection="1"/>
    <xf numFmtId="0" fontId="6" fillId="2" borderId="8" xfId="0" applyFon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Alignment="1">
      <alignment horizontal="left" wrapText="1"/>
    </xf>
    <xf numFmtId="0" fontId="0" fillId="0" borderId="0" xfId="0"/>
    <xf numFmtId="0" fontId="34" fillId="2" borderId="0" xfId="0" applyFont="1" applyFill="1" applyAlignment="1">
      <alignment horizontal="center" wrapText="1"/>
    </xf>
    <xf numFmtId="0" fontId="0" fillId="0" borderId="0" xfId="0"/>
    <xf numFmtId="0" fontId="4" fillId="2" borderId="0" xfId="0" applyFont="1" applyFill="1" applyAlignment="1">
      <alignment horizontal="left" wrapText="1"/>
    </xf>
    <xf numFmtId="0" fontId="0" fillId="2" borderId="0" xfId="0" applyFill="1"/>
    <xf numFmtId="0" fontId="0" fillId="2" borderId="0" xfId="0" applyFill="1" applyProtection="1"/>
    <xf numFmtId="0" fontId="0" fillId="0" borderId="0" xfId="0"/>
    <xf numFmtId="2" fontId="6" fillId="2" borderId="15" xfId="0" applyNumberFormat="1" applyFont="1" applyFill="1" applyBorder="1" applyAlignment="1" applyProtection="1">
      <alignment horizontal="center" vertical="center"/>
      <protection locked="0"/>
    </xf>
    <xf numFmtId="2" fontId="4" fillId="2" borderId="15" xfId="0" applyNumberFormat="1" applyFont="1" applyFill="1" applyBorder="1" applyAlignment="1" applyProtection="1">
      <alignment horizontal="center" vertical="center"/>
      <protection locked="0"/>
    </xf>
    <xf numFmtId="2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6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vertical="center" wrapText="1"/>
    </xf>
    <xf numFmtId="0" fontId="17" fillId="5" borderId="1" xfId="0" applyFont="1" applyFill="1" applyBorder="1" applyAlignment="1" applyProtection="1">
      <alignment horizontal="center" vertical="center"/>
    </xf>
    <xf numFmtId="0" fontId="18" fillId="4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2" borderId="0" xfId="0" applyFont="1" applyFill="1" applyProtection="1"/>
    <xf numFmtId="0" fontId="18" fillId="2" borderId="0" xfId="0" applyFont="1" applyFill="1" applyAlignment="1" applyProtection="1">
      <alignment horizontal="center" vertical="center"/>
    </xf>
    <xf numFmtId="2" fontId="6" fillId="2" borderId="22" xfId="0" applyNumberFormat="1" applyFont="1" applyFill="1" applyBorder="1" applyAlignment="1" applyProtection="1">
      <alignment horizontal="center" vertical="center"/>
      <protection locked="0"/>
    </xf>
    <xf numFmtId="2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>
      <alignment vertical="top" wrapText="1"/>
    </xf>
    <xf numFmtId="0" fontId="0" fillId="0" borderId="0" xfId="0" applyFill="1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/>
    </xf>
    <xf numFmtId="0" fontId="6" fillId="2" borderId="0" xfId="0" applyFont="1" applyFill="1"/>
    <xf numFmtId="0" fontId="0" fillId="2" borderId="0" xfId="0" applyFill="1" applyBorder="1" applyAlignment="1">
      <alignment vertical="center"/>
    </xf>
    <xf numFmtId="0" fontId="39" fillId="2" borderId="0" xfId="0" applyFont="1" applyFill="1" applyAlignment="1">
      <alignment horizontal="left" vertical="center" wrapText="1"/>
    </xf>
    <xf numFmtId="0" fontId="0" fillId="0" borderId="0" xfId="0"/>
    <xf numFmtId="0" fontId="39" fillId="2" borderId="0" xfId="0" applyFont="1" applyFill="1" applyAlignment="1">
      <alignment vertical="center" wrapText="1"/>
    </xf>
    <xf numFmtId="0" fontId="16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8" fillId="2" borderId="8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40" fillId="2" borderId="0" xfId="0" applyFont="1" applyFill="1"/>
    <xf numFmtId="0" fontId="3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wrapText="1"/>
    </xf>
    <xf numFmtId="0" fontId="6" fillId="5" borderId="0" xfId="0" applyFont="1" applyFill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/>
    </xf>
    <xf numFmtId="0" fontId="18" fillId="5" borderId="13" xfId="0" applyFont="1" applyFill="1" applyBorder="1" applyAlignment="1" applyProtection="1">
      <alignment horizontal="center" vertical="center"/>
    </xf>
    <xf numFmtId="0" fontId="39" fillId="2" borderId="0" xfId="0" applyFont="1" applyFill="1" applyAlignment="1">
      <alignment horizontal="left" vertical="center" wrapText="1"/>
    </xf>
    <xf numFmtId="0" fontId="0" fillId="0" borderId="0" xfId="0"/>
    <xf numFmtId="0" fontId="0" fillId="2" borderId="0" xfId="0" applyFill="1"/>
    <xf numFmtId="0" fontId="9" fillId="6" borderId="0" xfId="0" applyFont="1" applyFill="1" applyBorder="1" applyAlignment="1">
      <alignment vertical="top"/>
    </xf>
    <xf numFmtId="0" fontId="9" fillId="6" borderId="0" xfId="0" applyFont="1" applyFill="1" applyBorder="1" applyAlignment="1">
      <alignment horizontal="center"/>
    </xf>
    <xf numFmtId="0" fontId="39" fillId="6" borderId="0" xfId="0" applyFont="1" applyFill="1" applyBorder="1" applyAlignment="1">
      <alignment horizontal="left" vertical="center" wrapText="1"/>
    </xf>
    <xf numFmtId="0" fontId="52" fillId="2" borderId="0" xfId="0" applyFont="1" applyFill="1" applyBorder="1"/>
    <xf numFmtId="0" fontId="52" fillId="2" borderId="0" xfId="0" applyFont="1" applyFill="1" applyBorder="1" applyAlignment="1">
      <alignment horizontal="right"/>
    </xf>
    <xf numFmtId="0" fontId="52" fillId="2" borderId="0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/>
    </xf>
    <xf numFmtId="0" fontId="52" fillId="2" borderId="23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>
      <alignment horizontal="left" vertical="center" wrapText="1"/>
    </xf>
    <xf numFmtId="0" fontId="52" fillId="7" borderId="23" xfId="0" applyFont="1" applyFill="1" applyBorder="1" applyAlignment="1">
      <alignment horizontal="center" vertical="center"/>
    </xf>
    <xf numFmtId="0" fontId="0" fillId="2" borderId="0" xfId="0" applyFill="1"/>
    <xf numFmtId="0" fontId="21" fillId="2" borderId="0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vertical="center" wrapText="1"/>
    </xf>
    <xf numFmtId="0" fontId="0" fillId="0" borderId="0" xfId="0"/>
    <xf numFmtId="2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53" fillId="2" borderId="23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center" vertical="center"/>
    </xf>
    <xf numFmtId="0" fontId="52" fillId="2" borderId="0" xfId="0" applyFont="1" applyFill="1" applyBorder="1"/>
    <xf numFmtId="0" fontId="9" fillId="6" borderId="0" xfId="0" applyFont="1" applyFill="1" applyBorder="1" applyAlignment="1">
      <alignment horizontal="center"/>
    </xf>
    <xf numFmtId="0" fontId="53" fillId="7" borderId="23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left" vertical="top" wrapText="1"/>
    </xf>
    <xf numFmtId="0" fontId="21" fillId="2" borderId="8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39" fillId="2" borderId="0" xfId="0" applyFont="1" applyFill="1" applyAlignment="1">
      <alignment horizontal="left" vertical="center" wrapText="1"/>
    </xf>
    <xf numFmtId="0" fontId="11" fillId="2" borderId="0" xfId="0" applyFont="1" applyFill="1"/>
    <xf numFmtId="0" fontId="1" fillId="2" borderId="0" xfId="0" applyFont="1" applyFill="1"/>
    <xf numFmtId="0" fontId="39" fillId="2" borderId="8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wrapText="1"/>
    </xf>
    <xf numFmtId="0" fontId="0" fillId="2" borderId="0" xfId="0" applyFill="1" applyProtection="1"/>
    <xf numFmtId="0" fontId="6" fillId="2" borderId="0" xfId="0" applyFont="1" applyFill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4" fillId="2" borderId="0" xfId="0" applyFont="1" applyFill="1"/>
    <xf numFmtId="0" fontId="0" fillId="0" borderId="9" xfId="0" applyBorder="1"/>
    <xf numFmtId="0" fontId="0" fillId="0" borderId="0" xfId="0"/>
    <xf numFmtId="0" fontId="0" fillId="2" borderId="0" xfId="0" applyFill="1"/>
    <xf numFmtId="0" fontId="3" fillId="2" borderId="0" xfId="0" applyFont="1" applyFill="1"/>
    <xf numFmtId="0" fontId="30" fillId="2" borderId="0" xfId="0" applyFont="1" applyFill="1" applyAlignment="1" applyProtection="1">
      <alignment horizontal="center" wrapText="1"/>
    </xf>
    <xf numFmtId="0" fontId="30" fillId="2" borderId="0" xfId="0" applyFont="1" applyFill="1" applyAlignment="1" applyProtection="1">
      <alignment horizontal="right" wrapText="1"/>
    </xf>
    <xf numFmtId="0" fontId="13" fillId="2" borderId="0" xfId="0" applyFont="1" applyFill="1" applyAlignment="1">
      <alignment horizontal="center"/>
    </xf>
    <xf numFmtId="0" fontId="44" fillId="2" borderId="8" xfId="0" applyFont="1" applyFill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top" wrapText="1" indent="1"/>
    </xf>
    <xf numFmtId="0" fontId="21" fillId="2" borderId="0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left" indent="4"/>
    </xf>
    <xf numFmtId="0" fontId="0" fillId="2" borderId="0" xfId="0" applyFill="1" applyAlignment="1">
      <alignment horizontal="left" indent="4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>
      <alignment horizontal="left" vertical="center" wrapText="1" indent="1"/>
    </xf>
    <xf numFmtId="0" fontId="21" fillId="2" borderId="0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left" wrapText="1"/>
    </xf>
    <xf numFmtId="2" fontId="6" fillId="2" borderId="2" xfId="0" applyNumberFormat="1" applyFont="1" applyFill="1" applyBorder="1" applyAlignment="1" applyProtection="1">
      <alignment horizontal="center" vertical="center"/>
      <protection locked="0"/>
    </xf>
    <xf numFmtId="2" fontId="6" fillId="2" borderId="3" xfId="0" applyNumberFormat="1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/>
    </xf>
    <xf numFmtId="0" fontId="32" fillId="2" borderId="9" xfId="0" applyFont="1" applyFill="1" applyBorder="1" applyAlignment="1">
      <alignment horizontal="left" vertical="center"/>
    </xf>
    <xf numFmtId="0" fontId="39" fillId="2" borderId="8" xfId="0" applyFont="1" applyFill="1" applyBorder="1" applyAlignment="1">
      <alignment horizontal="center" wrapText="1"/>
    </xf>
    <xf numFmtId="0" fontId="39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0" fontId="21" fillId="2" borderId="0" xfId="0" applyFont="1" applyFill="1" applyAlignment="1">
      <alignment horizontal="left" vertical="top" wrapText="1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9" fillId="2" borderId="8" xfId="0" applyFont="1" applyFill="1" applyBorder="1" applyAlignment="1">
      <alignment horizontal="left" wrapText="1"/>
    </xf>
    <xf numFmtId="0" fontId="39" fillId="2" borderId="0" xfId="0" applyFont="1" applyFill="1" applyAlignment="1">
      <alignment horizontal="left" wrapText="1"/>
    </xf>
    <xf numFmtId="0" fontId="4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 applyBorder="1" applyProtection="1"/>
    <xf numFmtId="0" fontId="21" fillId="2" borderId="0" xfId="0" applyFont="1" applyFill="1" applyBorder="1" applyAlignment="1" applyProtection="1">
      <alignment horizontal="left" wrapText="1"/>
    </xf>
    <xf numFmtId="0" fontId="4" fillId="2" borderId="8" xfId="0" applyFont="1" applyFill="1" applyBorder="1" applyProtection="1"/>
    <xf numFmtId="0" fontId="4" fillId="2" borderId="0" xfId="0" applyFont="1" applyFill="1" applyBorder="1" applyProtection="1"/>
    <xf numFmtId="0" fontId="9" fillId="2" borderId="0" xfId="0" applyFont="1" applyFill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0" xfId="0" applyFont="1" applyFill="1" applyAlignment="1">
      <alignment horizontal="left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0" fontId="32" fillId="2" borderId="0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wrapText="1"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6" fillId="0" borderId="6" xfId="0" applyFont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33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vertical="top" wrapText="1" indent="1"/>
    </xf>
    <xf numFmtId="0" fontId="16" fillId="2" borderId="0" xfId="0" applyFont="1" applyFill="1" applyBorder="1" applyAlignment="1">
      <alignment horizontal="left" vertical="top" wrapText="1" inden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2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horizontal="left" vertical="top" wrapText="1" indent="1"/>
    </xf>
    <xf numFmtId="0" fontId="24" fillId="2" borderId="0" xfId="0" applyFont="1" applyFill="1" applyProtection="1"/>
    <xf numFmtId="0" fontId="6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33" fillId="0" borderId="9" xfId="0" applyFont="1" applyBorder="1" applyAlignment="1">
      <alignment wrapText="1"/>
    </xf>
    <xf numFmtId="0" fontId="3" fillId="2" borderId="0" xfId="0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0" fontId="33" fillId="0" borderId="9" xfId="0" applyFont="1" applyBorder="1"/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2" fillId="2" borderId="18" xfId="0" applyFont="1" applyFill="1" applyBorder="1" applyAlignment="1">
      <alignment vertical="center"/>
    </xf>
    <xf numFmtId="0" fontId="33" fillId="2" borderId="18" xfId="0" applyFont="1" applyFill="1" applyBorder="1"/>
    <xf numFmtId="2" fontId="4" fillId="2" borderId="20" xfId="0" applyNumberFormat="1" applyFont="1" applyFill="1" applyBorder="1" applyAlignment="1" applyProtection="1">
      <alignment horizontal="center" vertical="center"/>
      <protection locked="0"/>
    </xf>
    <xf numFmtId="2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32" fillId="2" borderId="14" xfId="0" applyFont="1" applyFill="1" applyBorder="1" applyAlignment="1">
      <alignment vertical="center"/>
    </xf>
    <xf numFmtId="0" fontId="33" fillId="2" borderId="14" xfId="0" applyFont="1" applyFill="1" applyBorder="1"/>
    <xf numFmtId="0" fontId="19" fillId="2" borderId="0" xfId="0" applyFont="1" applyFill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2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Alignment="1">
      <alignment horizontal="left" vertical="top" wrapText="1"/>
    </xf>
    <xf numFmtId="0" fontId="36" fillId="2" borderId="8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35" fillId="2" borderId="0" xfId="0" applyFont="1" applyFill="1" applyAlignment="1">
      <alignment horizontal="left" vertical="center"/>
    </xf>
    <xf numFmtId="0" fontId="39" fillId="2" borderId="8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 indent="1"/>
    </xf>
    <xf numFmtId="0" fontId="41" fillId="2" borderId="0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74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G409"/>
  <sheetViews>
    <sheetView tabSelected="1" view="pageLayout" zoomScaleNormal="110" workbookViewId="0">
      <selection activeCell="B90" sqref="B90"/>
    </sheetView>
  </sheetViews>
  <sheetFormatPr defaultRowHeight="15" x14ac:dyDescent="0.25"/>
  <cols>
    <col min="1" max="1" width="25.85546875" style="4" customWidth="1"/>
    <col min="2" max="2" width="16" customWidth="1"/>
    <col min="3" max="3" width="14.42578125" style="5" customWidth="1"/>
    <col min="4" max="4" width="14" customWidth="1"/>
    <col min="5" max="5" width="9.140625" customWidth="1"/>
    <col min="6" max="6" width="3.85546875" customWidth="1"/>
    <col min="7" max="7" width="18.85546875" customWidth="1"/>
    <col min="8" max="8" width="31.28515625" customWidth="1"/>
    <col min="9" max="9" width="18.140625" customWidth="1"/>
  </cols>
  <sheetData>
    <row r="1" spans="1:6" x14ac:dyDescent="0.25">
      <c r="A1" s="250" t="s">
        <v>0</v>
      </c>
      <c r="B1" s="250"/>
      <c r="C1" s="250"/>
      <c r="D1" s="250"/>
      <c r="E1" s="250"/>
      <c r="F1" s="250"/>
    </row>
    <row r="2" spans="1:6" x14ac:dyDescent="0.25">
      <c r="A2" s="250" t="s">
        <v>34</v>
      </c>
      <c r="B2" s="246"/>
      <c r="C2" s="246"/>
      <c r="D2" s="246"/>
      <c r="E2" s="246"/>
      <c r="F2" s="246"/>
    </row>
    <row r="3" spans="1:6" ht="9" customHeight="1" x14ac:dyDescent="0.25">
      <c r="A3" s="246"/>
      <c r="B3" s="246"/>
      <c r="C3" s="246"/>
      <c r="D3" s="246"/>
      <c r="E3" s="246"/>
      <c r="F3" s="246"/>
    </row>
    <row r="4" spans="1:6" ht="18" customHeight="1" x14ac:dyDescent="0.25">
      <c r="A4" s="31" t="s">
        <v>1</v>
      </c>
      <c r="B4" s="329"/>
      <c r="C4" s="330"/>
      <c r="D4" s="330"/>
      <c r="E4" s="330"/>
      <c r="F4" s="331"/>
    </row>
    <row r="5" spans="1:6" ht="18" customHeight="1" x14ac:dyDescent="0.25">
      <c r="A5" s="31" t="s">
        <v>47</v>
      </c>
      <c r="B5" s="329"/>
      <c r="C5" s="330"/>
      <c r="D5" s="330"/>
      <c r="E5" s="330"/>
      <c r="F5" s="331"/>
    </row>
    <row r="6" spans="1:6" ht="13.9" customHeight="1" x14ac:dyDescent="0.25">
      <c r="A6" s="246"/>
      <c r="B6" s="246"/>
      <c r="C6" s="246"/>
      <c r="D6" s="246"/>
      <c r="E6" s="246"/>
      <c r="F6" s="246"/>
    </row>
    <row r="7" spans="1:6" s="83" customFormat="1" ht="13.9" customHeight="1" x14ac:dyDescent="0.25">
      <c r="A7" s="82"/>
      <c r="B7" s="82"/>
      <c r="C7" s="82"/>
      <c r="D7" s="82"/>
      <c r="E7" s="82"/>
      <c r="F7" s="82"/>
    </row>
    <row r="8" spans="1:6" ht="14.45" customHeight="1" x14ac:dyDescent="0.25">
      <c r="A8" s="49" t="s">
        <v>33</v>
      </c>
      <c r="B8" s="51"/>
      <c r="C8" s="332"/>
      <c r="D8" s="333"/>
      <c r="E8" s="148"/>
      <c r="F8" s="109"/>
    </row>
    <row r="9" spans="1:6" ht="13.5" customHeight="1" x14ac:dyDescent="0.25">
      <c r="A9" s="246"/>
      <c r="B9" s="246"/>
      <c r="C9" s="246"/>
      <c r="D9" s="246"/>
      <c r="E9" s="246"/>
      <c r="F9" s="246"/>
    </row>
    <row r="10" spans="1:6" s="116" customFormat="1" ht="13.5" customHeight="1" x14ac:dyDescent="0.25">
      <c r="A10" s="126" t="s">
        <v>90</v>
      </c>
      <c r="B10" s="115"/>
      <c r="C10" s="115"/>
      <c r="D10" s="115"/>
      <c r="E10" s="115"/>
      <c r="F10" s="115"/>
    </row>
    <row r="11" spans="1:6" ht="16.5" customHeight="1" x14ac:dyDescent="0.25">
      <c r="A11" s="288" t="s">
        <v>170</v>
      </c>
      <c r="B11" s="246"/>
      <c r="C11" s="58"/>
      <c r="E11" s="56"/>
      <c r="F11" s="56"/>
    </row>
    <row r="12" spans="1:6" ht="24" customHeight="1" x14ac:dyDescent="0.25">
      <c r="A12" s="259" t="s">
        <v>171</v>
      </c>
      <c r="B12" s="246"/>
      <c r="C12" s="59"/>
      <c r="D12" s="233" t="str">
        <f>IF(OR(C12&gt;C11),"Erro - área da parcela até 30 m não pode ser superior à área total do terreno (2.1.)","")</f>
        <v/>
      </c>
      <c r="E12" s="234"/>
      <c r="F12" s="234"/>
    </row>
    <row r="13" spans="1:6" ht="16.5" customHeight="1" x14ac:dyDescent="0.25">
      <c r="A13" s="347" t="s">
        <v>99</v>
      </c>
      <c r="B13" s="347"/>
      <c r="C13" s="347"/>
      <c r="D13" s="56"/>
      <c r="E13" s="56"/>
      <c r="F13" s="56"/>
    </row>
    <row r="14" spans="1:6" ht="15.75" customHeight="1" x14ac:dyDescent="0.25">
      <c r="A14" s="257" t="s">
        <v>91</v>
      </c>
      <c r="B14" s="258"/>
      <c r="C14" s="6"/>
      <c r="D14" s="190" t="s">
        <v>49</v>
      </c>
      <c r="E14" s="191"/>
      <c r="F14" s="191"/>
    </row>
    <row r="15" spans="1:6" ht="16.5" customHeight="1" x14ac:dyDescent="0.25">
      <c r="A15" s="257" t="s">
        <v>172</v>
      </c>
      <c r="B15" s="258"/>
      <c r="C15" s="58"/>
      <c r="D15" s="384" t="str">
        <f>IF(C15&gt;C11,"Erro - área superior à área do terreno (2.1.)","")</f>
        <v/>
      </c>
      <c r="E15" s="230"/>
      <c r="F15" s="230"/>
    </row>
    <row r="16" spans="1:6" ht="14.45" customHeight="1" x14ac:dyDescent="0.25">
      <c r="A16" s="257" t="s">
        <v>173</v>
      </c>
      <c r="B16" s="258"/>
      <c r="C16" s="58"/>
      <c r="D16" s="191"/>
      <c r="E16" s="191"/>
      <c r="F16" s="191"/>
    </row>
    <row r="17" spans="1:6" ht="17.25" customHeight="1" x14ac:dyDescent="0.25">
      <c r="A17" s="189"/>
      <c r="B17" s="189"/>
      <c r="C17" s="189"/>
      <c r="D17" s="189"/>
      <c r="E17" s="189"/>
      <c r="F17" s="108"/>
    </row>
    <row r="18" spans="1:6" ht="13.5" customHeight="1" x14ac:dyDescent="0.25">
      <c r="A18" s="263" t="s">
        <v>216</v>
      </c>
      <c r="B18" s="263"/>
      <c r="C18" s="263"/>
      <c r="D18" s="263"/>
      <c r="E18" s="263"/>
      <c r="F18" s="263"/>
    </row>
    <row r="19" spans="1:6" x14ac:dyDescent="0.25">
      <c r="A19" s="288" t="s">
        <v>92</v>
      </c>
      <c r="B19" s="288"/>
      <c r="C19" s="266"/>
      <c r="D19" s="267"/>
      <c r="E19" s="268"/>
      <c r="F19" s="51"/>
    </row>
    <row r="20" spans="1:6" ht="9" customHeight="1" x14ac:dyDescent="0.25">
      <c r="A20" s="288"/>
      <c r="B20" s="246"/>
      <c r="C20" s="246"/>
      <c r="D20" s="246"/>
      <c r="E20" s="246"/>
      <c r="F20" s="104"/>
    </row>
    <row r="21" spans="1:6" ht="24" customHeight="1" x14ac:dyDescent="0.25">
      <c r="A21" s="334" t="s">
        <v>226</v>
      </c>
      <c r="B21" s="335"/>
      <c r="C21" s="335"/>
      <c r="D21" s="6"/>
      <c r="E21" s="288"/>
      <c r="F21" s="246"/>
    </row>
    <row r="22" spans="1:6" ht="14.45" customHeight="1" x14ac:dyDescent="0.25">
      <c r="A22" s="231" t="s">
        <v>104</v>
      </c>
      <c r="B22" s="232"/>
      <c r="C22" s="232"/>
      <c r="D22" s="232"/>
      <c r="E22" s="232"/>
      <c r="F22" s="232"/>
    </row>
    <row r="23" spans="1:6" ht="14.45" customHeight="1" x14ac:dyDescent="0.25">
      <c r="A23" s="271" t="s">
        <v>93</v>
      </c>
      <c r="B23" s="271"/>
      <c r="C23" s="6"/>
      <c r="D23" s="125"/>
      <c r="E23" s="288"/>
      <c r="F23" s="246"/>
    </row>
    <row r="24" spans="1:6" s="25" customFormat="1" ht="3.75" customHeight="1" x14ac:dyDescent="0.25">
      <c r="A24" s="34"/>
      <c r="B24" s="35"/>
      <c r="C24" s="36"/>
      <c r="D24" s="163"/>
      <c r="E24" s="114"/>
      <c r="F24" s="115"/>
    </row>
    <row r="25" spans="1:6" x14ac:dyDescent="0.25">
      <c r="A25" s="323" t="s">
        <v>94</v>
      </c>
      <c r="B25" s="246"/>
      <c r="C25" s="235"/>
      <c r="D25" s="236"/>
      <c r="E25" s="104"/>
      <c r="F25" s="55"/>
    </row>
    <row r="26" spans="1:6" s="25" customFormat="1" ht="3.75" customHeight="1" x14ac:dyDescent="0.25">
      <c r="A26" s="34"/>
      <c r="B26" s="35"/>
      <c r="C26" s="36"/>
      <c r="D26" s="101"/>
      <c r="E26" s="128"/>
      <c r="F26" s="129"/>
    </row>
    <row r="27" spans="1:6" ht="15" customHeight="1" x14ac:dyDescent="0.25">
      <c r="A27" s="323" t="s">
        <v>100</v>
      </c>
      <c r="B27" s="246"/>
      <c r="C27" s="6"/>
      <c r="D27" s="254" t="s">
        <v>98</v>
      </c>
      <c r="E27" s="327"/>
      <c r="F27" s="327"/>
    </row>
    <row r="28" spans="1:6" ht="13.9" customHeight="1" x14ac:dyDescent="0.25">
      <c r="A28" s="231" t="s">
        <v>105</v>
      </c>
      <c r="B28" s="232"/>
      <c r="C28" s="232"/>
      <c r="D28" s="328"/>
      <c r="E28" s="327"/>
      <c r="F28" s="327"/>
    </row>
    <row r="29" spans="1:6" x14ac:dyDescent="0.25">
      <c r="A29" s="288" t="s">
        <v>101</v>
      </c>
      <c r="B29" s="246"/>
      <c r="C29" s="235"/>
      <c r="D29" s="236"/>
      <c r="E29" s="104"/>
      <c r="F29" s="55"/>
    </row>
    <row r="30" spans="1:6" s="25" customFormat="1" ht="3.75" customHeight="1" x14ac:dyDescent="0.25">
      <c r="A30" s="34"/>
      <c r="B30" s="35"/>
      <c r="C30" s="36"/>
      <c r="D30" s="101"/>
      <c r="E30" s="128"/>
      <c r="F30" s="129"/>
    </row>
    <row r="31" spans="1:6" ht="14.45" customHeight="1" x14ac:dyDescent="0.25">
      <c r="A31" s="271" t="s">
        <v>102</v>
      </c>
      <c r="B31" s="271"/>
      <c r="C31" s="12"/>
      <c r="D31" s="147"/>
      <c r="E31" s="344"/>
      <c r="F31" s="240"/>
    </row>
    <row r="32" spans="1:6" ht="14.45" customHeight="1" x14ac:dyDescent="0.25">
      <c r="A32" s="300" t="s">
        <v>84</v>
      </c>
      <c r="B32" s="300"/>
      <c r="C32" s="51"/>
      <c r="D32" s="95"/>
      <c r="E32" s="95"/>
      <c r="F32" s="95"/>
    </row>
    <row r="33" spans="1:6" ht="15" customHeight="1" x14ac:dyDescent="0.25">
      <c r="A33" s="300" t="s">
        <v>103</v>
      </c>
      <c r="B33" s="301"/>
      <c r="C33" s="345"/>
      <c r="D33" s="346"/>
      <c r="E33" s="246"/>
      <c r="F33" s="246"/>
    </row>
    <row r="34" spans="1:6" s="88" customFormat="1" ht="12.75" customHeight="1" x14ac:dyDescent="0.25">
      <c r="A34" s="87"/>
      <c r="B34" s="87"/>
      <c r="C34" s="99"/>
      <c r="D34" s="95"/>
      <c r="E34" s="85"/>
      <c r="F34" s="85"/>
    </row>
    <row r="35" spans="1:6" ht="14.45" customHeight="1" x14ac:dyDescent="0.25">
      <c r="A35" s="263" t="s">
        <v>95</v>
      </c>
      <c r="B35" s="264"/>
      <c r="C35" s="265"/>
      <c r="D35" s="38"/>
      <c r="E35" s="38"/>
      <c r="F35" s="108"/>
    </row>
    <row r="36" spans="1:6" ht="14.45" customHeight="1" x14ac:dyDescent="0.25">
      <c r="A36" s="261" t="s">
        <v>174</v>
      </c>
      <c r="B36" s="246"/>
      <c r="C36" s="30">
        <f>SUM(C37+C38)</f>
        <v>0</v>
      </c>
      <c r="D36" s="144"/>
      <c r="E36" s="38"/>
      <c r="F36" s="38"/>
    </row>
    <row r="37" spans="1:6" ht="14.45" customHeight="1" x14ac:dyDescent="0.25">
      <c r="A37" s="261" t="s">
        <v>175</v>
      </c>
      <c r="B37" s="246"/>
      <c r="C37" s="59"/>
      <c r="D37" s="38"/>
      <c r="E37" s="38"/>
      <c r="F37" s="38"/>
    </row>
    <row r="38" spans="1:6" ht="14.45" customHeight="1" x14ac:dyDescent="0.25">
      <c r="A38" s="261" t="s">
        <v>176</v>
      </c>
      <c r="B38" s="246"/>
      <c r="C38" s="59"/>
      <c r="D38" s="38"/>
      <c r="E38" s="38"/>
      <c r="F38" s="38"/>
    </row>
    <row r="39" spans="1:6" s="25" customFormat="1" ht="3.75" customHeight="1" x14ac:dyDescent="0.25">
      <c r="A39" s="34"/>
      <c r="B39" s="35"/>
      <c r="C39" s="36"/>
      <c r="D39" s="101"/>
      <c r="E39" s="128"/>
      <c r="F39" s="129"/>
    </row>
    <row r="40" spans="1:6" ht="14.45" customHeight="1" x14ac:dyDescent="0.25">
      <c r="A40" s="261" t="s">
        <v>177</v>
      </c>
      <c r="B40" s="246"/>
      <c r="C40" s="30">
        <f>SUM(C41+C42+C43)</f>
        <v>0</v>
      </c>
      <c r="D40" s="253" t="s">
        <v>96</v>
      </c>
      <c r="E40" s="343"/>
      <c r="F40" s="108"/>
    </row>
    <row r="41" spans="1:6" ht="14.45" customHeight="1" x14ac:dyDescent="0.25">
      <c r="A41" s="261" t="s">
        <v>178</v>
      </c>
      <c r="B41" s="246"/>
      <c r="C41" s="59"/>
      <c r="D41" s="253"/>
      <c r="E41" s="343"/>
      <c r="F41" s="108"/>
    </row>
    <row r="42" spans="1:6" ht="14.45" customHeight="1" x14ac:dyDescent="0.25">
      <c r="A42" s="261" t="s">
        <v>179</v>
      </c>
      <c r="B42" s="246"/>
      <c r="C42" s="59"/>
      <c r="D42" s="253"/>
      <c r="E42" s="343"/>
      <c r="F42" s="108"/>
    </row>
    <row r="43" spans="1:6" ht="14.45" customHeight="1" x14ac:dyDescent="0.25">
      <c r="A43" s="261" t="s">
        <v>180</v>
      </c>
      <c r="B43" s="246"/>
      <c r="C43" s="59"/>
      <c r="D43" s="38"/>
      <c r="E43" s="38"/>
      <c r="F43" s="38"/>
    </row>
    <row r="44" spans="1:6" s="25" customFormat="1" ht="3.75" customHeight="1" x14ac:dyDescent="0.25">
      <c r="A44" s="34"/>
      <c r="B44" s="35"/>
      <c r="C44" s="36"/>
      <c r="D44" s="101"/>
      <c r="E44" s="128"/>
      <c r="F44" s="129"/>
    </row>
    <row r="45" spans="1:6" ht="23.25" customHeight="1" x14ac:dyDescent="0.25">
      <c r="A45" s="259" t="s">
        <v>181</v>
      </c>
      <c r="B45" s="260"/>
      <c r="C45" s="59"/>
      <c r="D45" s="253" t="s">
        <v>227</v>
      </c>
      <c r="E45" s="254"/>
      <c r="F45" s="254"/>
    </row>
    <row r="46" spans="1:6" s="25" customFormat="1" ht="3.75" customHeight="1" x14ac:dyDescent="0.25">
      <c r="A46" s="34"/>
      <c r="B46" s="35"/>
      <c r="C46" s="36"/>
      <c r="D46" s="253"/>
      <c r="E46" s="254"/>
      <c r="F46" s="254"/>
    </row>
    <row r="47" spans="1:6" x14ac:dyDescent="0.25">
      <c r="A47" s="261" t="s">
        <v>182</v>
      </c>
      <c r="B47" s="245"/>
      <c r="C47" s="30">
        <f>IF((C41-0.1*C148)&lt;0,"0",(C41-0.1*C148))+C42+C43+C45</f>
        <v>0</v>
      </c>
      <c r="D47" s="253"/>
      <c r="E47" s="254"/>
      <c r="F47" s="254"/>
    </row>
    <row r="48" spans="1:6" s="25" customFormat="1" ht="3.75" customHeight="1" x14ac:dyDescent="0.25">
      <c r="A48" s="34"/>
      <c r="B48" s="35"/>
      <c r="C48" s="36"/>
      <c r="D48" s="253"/>
      <c r="E48" s="254"/>
      <c r="F48" s="254"/>
    </row>
    <row r="49" spans="1:6" ht="38.450000000000003" customHeight="1" x14ac:dyDescent="0.25">
      <c r="A49" s="259" t="s">
        <v>183</v>
      </c>
      <c r="B49" s="260"/>
      <c r="C49" s="59"/>
      <c r="D49" s="253"/>
      <c r="E49" s="254"/>
      <c r="F49" s="254"/>
    </row>
    <row r="50" spans="1:6" s="219" customFormat="1" ht="10.5" customHeight="1" x14ac:dyDescent="0.25">
      <c r="A50" s="218"/>
      <c r="B50" s="117"/>
      <c r="C50" s="220"/>
      <c r="D50" s="217"/>
      <c r="E50" s="217"/>
      <c r="F50" s="217"/>
    </row>
    <row r="51" spans="1:6" s="219" customFormat="1" ht="24" customHeight="1" x14ac:dyDescent="0.25">
      <c r="A51" s="259" t="s">
        <v>229</v>
      </c>
      <c r="B51" s="382"/>
      <c r="C51" s="30">
        <f>C11-C38-C42</f>
        <v>0</v>
      </c>
      <c r="D51" s="216"/>
      <c r="E51" s="117"/>
      <c r="F51" s="117"/>
    </row>
    <row r="52" spans="1:6" x14ac:dyDescent="0.25">
      <c r="A52" s="247" t="s">
        <v>110</v>
      </c>
      <c r="B52" s="246"/>
      <c r="C52" s="101"/>
      <c r="D52" s="288"/>
      <c r="E52" s="288"/>
      <c r="F52" s="288"/>
    </row>
    <row r="53" spans="1:6" ht="17.25" customHeight="1" x14ac:dyDescent="0.25">
      <c r="A53" s="257" t="s">
        <v>111</v>
      </c>
      <c r="B53" s="258"/>
      <c r="C53" s="6"/>
      <c r="D53" s="192" t="s">
        <v>48</v>
      </c>
      <c r="E53" s="193"/>
      <c r="F53" s="193"/>
    </row>
    <row r="54" spans="1:6" ht="14.45" customHeight="1" x14ac:dyDescent="0.25">
      <c r="A54" s="257" t="s">
        <v>184</v>
      </c>
      <c r="B54" s="258"/>
      <c r="C54" s="58"/>
      <c r="D54" s="233" t="str">
        <f>IF(OR(C54&gt;C11),"Erro - área superior à área do terreno (2.1.)","")</f>
        <v/>
      </c>
      <c r="E54" s="234"/>
      <c r="F54" s="234"/>
    </row>
    <row r="55" spans="1:6" ht="15.75" customHeight="1" x14ac:dyDescent="0.25">
      <c r="A55" s="257" t="s">
        <v>185</v>
      </c>
      <c r="B55" s="258"/>
      <c r="C55" s="58"/>
      <c r="D55" s="233" t="str">
        <f>IF(OR(C55&gt;C16),"Erro - área superior à legalmente constituída (2.3.3.)","")</f>
        <v/>
      </c>
      <c r="E55" s="234"/>
      <c r="F55" s="234"/>
    </row>
    <row r="56" spans="1:6" s="47" customFormat="1" ht="14.45" customHeight="1" x14ac:dyDescent="0.25">
      <c r="A56" s="257" t="s">
        <v>186</v>
      </c>
      <c r="B56" s="258"/>
      <c r="C56" s="58"/>
      <c r="D56" s="121"/>
      <c r="E56" s="121"/>
      <c r="F56" s="121"/>
    </row>
    <row r="57" spans="1:6" s="116" customFormat="1" ht="18" customHeight="1" x14ac:dyDescent="0.25">
      <c r="A57" s="122"/>
      <c r="B57" s="123"/>
      <c r="C57" s="92"/>
      <c r="D57" s="121"/>
      <c r="E57" s="121"/>
      <c r="F57" s="121"/>
    </row>
    <row r="58" spans="1:6" ht="17.25" customHeight="1" x14ac:dyDescent="0.25">
      <c r="A58" s="361" t="s">
        <v>187</v>
      </c>
      <c r="B58" s="361"/>
      <c r="C58" s="361"/>
      <c r="D58" s="361"/>
      <c r="E58" s="361"/>
      <c r="F58" s="361"/>
    </row>
    <row r="59" spans="1:6" ht="13.5" customHeight="1" x14ac:dyDescent="0.25">
      <c r="A59" s="41"/>
      <c r="B59" s="40" t="s">
        <v>40</v>
      </c>
      <c r="C59" s="40" t="s">
        <v>39</v>
      </c>
      <c r="D59" s="40" t="s">
        <v>41</v>
      </c>
      <c r="E59" s="284" t="s">
        <v>35</v>
      </c>
      <c r="F59" s="284"/>
    </row>
    <row r="60" spans="1:6" x14ac:dyDescent="0.25">
      <c r="A60" s="32" t="s">
        <v>232</v>
      </c>
      <c r="B60" s="62">
        <f>SUM(B61+B62+B63+B64)</f>
        <v>0</v>
      </c>
      <c r="C60" s="30">
        <f>SUM(C61+C62+C63+C64)</f>
        <v>0</v>
      </c>
      <c r="D60" s="62">
        <f>SUM(D61+D62+D63+D64)</f>
        <v>0</v>
      </c>
      <c r="E60" s="237">
        <f>SUM(B60:D60)</f>
        <v>0</v>
      </c>
      <c r="F60" s="238"/>
    </row>
    <row r="61" spans="1:6" x14ac:dyDescent="0.25">
      <c r="A61" s="42" t="s">
        <v>112</v>
      </c>
      <c r="B61" s="61"/>
      <c r="C61" s="61"/>
      <c r="D61" s="61"/>
      <c r="E61" s="237">
        <f>SUM(B61+C61+D61)</f>
        <v>0</v>
      </c>
      <c r="F61" s="238"/>
    </row>
    <row r="62" spans="1:6" x14ac:dyDescent="0.25">
      <c r="A62" s="42" t="s">
        <v>231</v>
      </c>
      <c r="B62" s="61"/>
      <c r="C62" s="61"/>
      <c r="D62" s="61"/>
      <c r="E62" s="237">
        <f>SUM(B62:D62)</f>
        <v>0</v>
      </c>
      <c r="F62" s="238"/>
    </row>
    <row r="63" spans="1:6" x14ac:dyDescent="0.25">
      <c r="A63" s="42" t="s">
        <v>113</v>
      </c>
      <c r="B63" s="61"/>
      <c r="C63" s="61"/>
      <c r="D63" s="61"/>
      <c r="E63" s="237">
        <f>SUM(B63+C63+D63)</f>
        <v>0</v>
      </c>
      <c r="F63" s="238"/>
    </row>
    <row r="64" spans="1:6" ht="24" customHeight="1" x14ac:dyDescent="0.25">
      <c r="A64" s="43" t="s">
        <v>114</v>
      </c>
      <c r="B64" s="61"/>
      <c r="C64" s="61"/>
      <c r="D64" s="61"/>
      <c r="E64" s="237">
        <f>SUM(B64+C64+D64)</f>
        <v>0</v>
      </c>
      <c r="F64" s="238"/>
    </row>
    <row r="65" spans="1:6" x14ac:dyDescent="0.25">
      <c r="A65" s="32" t="s">
        <v>115</v>
      </c>
      <c r="B65" s="61"/>
      <c r="C65" s="61"/>
      <c r="D65" s="61"/>
      <c r="E65" s="237">
        <f t="shared" ref="E65:E73" si="0">SUM(B65:D65)</f>
        <v>0</v>
      </c>
      <c r="F65" s="238"/>
    </row>
    <row r="66" spans="1:6" x14ac:dyDescent="0.25">
      <c r="A66" s="32" t="s">
        <v>116</v>
      </c>
      <c r="B66" s="61"/>
      <c r="C66" s="61"/>
      <c r="D66" s="61"/>
      <c r="E66" s="237">
        <f t="shared" si="0"/>
        <v>0</v>
      </c>
      <c r="F66" s="238"/>
    </row>
    <row r="67" spans="1:6" x14ac:dyDescent="0.25">
      <c r="A67" s="32" t="s">
        <v>117</v>
      </c>
      <c r="B67" s="61"/>
      <c r="C67" s="61"/>
      <c r="D67" s="61"/>
      <c r="E67" s="237">
        <f t="shared" si="0"/>
        <v>0</v>
      </c>
      <c r="F67" s="238"/>
    </row>
    <row r="68" spans="1:6" x14ac:dyDescent="0.25">
      <c r="A68" s="86" t="s">
        <v>118</v>
      </c>
      <c r="B68" s="61"/>
      <c r="C68" s="61"/>
      <c r="D68" s="61"/>
      <c r="E68" s="237">
        <f t="shared" si="0"/>
        <v>0</v>
      </c>
      <c r="F68" s="238"/>
    </row>
    <row r="69" spans="1:6" ht="24" customHeight="1" x14ac:dyDescent="0.25">
      <c r="A69" s="89" t="s">
        <v>119</v>
      </c>
      <c r="B69" s="61"/>
      <c r="C69" s="61"/>
      <c r="D69" s="61"/>
      <c r="E69" s="237">
        <f t="shared" si="0"/>
        <v>0</v>
      </c>
      <c r="F69" s="238"/>
    </row>
    <row r="70" spans="1:6" x14ac:dyDescent="0.25">
      <c r="A70" s="113" t="s">
        <v>120</v>
      </c>
      <c r="B70" s="61"/>
      <c r="C70" s="61"/>
      <c r="D70" s="61"/>
      <c r="E70" s="237">
        <f t="shared" si="0"/>
        <v>0</v>
      </c>
      <c r="F70" s="238"/>
    </row>
    <row r="71" spans="1:6" s="145" customFormat="1" x14ac:dyDescent="0.25">
      <c r="A71" s="146" t="s">
        <v>121</v>
      </c>
      <c r="B71" s="61"/>
      <c r="C71" s="61"/>
      <c r="D71" s="61"/>
      <c r="E71" s="237">
        <f t="shared" si="0"/>
        <v>0</v>
      </c>
      <c r="F71" s="238"/>
    </row>
    <row r="72" spans="1:6" s="152" customFormat="1" x14ac:dyDescent="0.25">
      <c r="A72" s="151" t="s">
        <v>122</v>
      </c>
      <c r="B72" s="61"/>
      <c r="C72" s="61"/>
      <c r="D72" s="61"/>
      <c r="E72" s="237">
        <f t="shared" si="0"/>
        <v>0</v>
      </c>
      <c r="F72" s="238"/>
    </row>
    <row r="73" spans="1:6" s="154" customFormat="1" ht="24.75" x14ac:dyDescent="0.25">
      <c r="A73" s="155" t="s">
        <v>123</v>
      </c>
      <c r="B73" s="61"/>
      <c r="C73" s="61"/>
      <c r="D73" s="61"/>
      <c r="E73" s="237">
        <f t="shared" si="0"/>
        <v>0</v>
      </c>
      <c r="F73" s="238"/>
    </row>
    <row r="74" spans="1:6" x14ac:dyDescent="0.25">
      <c r="A74" s="31" t="s">
        <v>35</v>
      </c>
      <c r="B74" s="63">
        <f>SUM(B60+B65+B66+B67+B68+B69+B70+B71+B72+B73)</f>
        <v>0</v>
      </c>
      <c r="C74" s="64">
        <f>SUM(C60+C65+C66+C67+C68+C69+C70+C71+C72+C73)</f>
        <v>0</v>
      </c>
      <c r="D74" s="63">
        <f>SUM(D60+D65+D66+D67+D68+D69+D70+D71+D72+D73)</f>
        <v>0</v>
      </c>
      <c r="E74" s="237">
        <f>SUM(E60+E65+E66+E67+E68+E69+E70+E71+E72+E73)</f>
        <v>0</v>
      </c>
      <c r="F74" s="238"/>
    </row>
    <row r="75" spans="1:6" s="54" customFormat="1" ht="19.5" customHeight="1" x14ac:dyDescent="0.25">
      <c r="A75" s="206" t="s">
        <v>217</v>
      </c>
      <c r="B75" s="76"/>
      <c r="C75" s="77"/>
      <c r="D75" s="76"/>
      <c r="E75" s="76"/>
      <c r="F75" s="78"/>
    </row>
    <row r="76" spans="1:6" ht="21" customHeight="1" x14ac:dyDescent="0.25">
      <c r="A76" s="321" t="s">
        <v>188</v>
      </c>
      <c r="B76" s="322"/>
      <c r="C76" s="40" t="s">
        <v>40</v>
      </c>
      <c r="D76" s="40" t="s">
        <v>39</v>
      </c>
      <c r="E76" s="279" t="s">
        <v>50</v>
      </c>
      <c r="F76" s="279"/>
    </row>
    <row r="77" spans="1:6" ht="21" customHeight="1" x14ac:dyDescent="0.25">
      <c r="A77" s="306" t="s">
        <v>124</v>
      </c>
      <c r="B77" s="320"/>
      <c r="C77" s="58"/>
      <c r="D77" s="65"/>
      <c r="E77" s="352"/>
      <c r="F77" s="352"/>
    </row>
    <row r="78" spans="1:6" x14ac:dyDescent="0.25">
      <c r="A78" s="306" t="s">
        <v>125</v>
      </c>
      <c r="B78" s="307"/>
      <c r="C78" s="177"/>
      <c r="D78" s="178"/>
      <c r="E78" s="377"/>
      <c r="F78" s="378"/>
    </row>
    <row r="79" spans="1:6" ht="22.5" customHeight="1" x14ac:dyDescent="0.25">
      <c r="A79" s="306" t="s">
        <v>126</v>
      </c>
      <c r="B79" s="348"/>
      <c r="C79" s="58"/>
      <c r="D79" s="58"/>
      <c r="E79" s="272"/>
      <c r="F79" s="273"/>
    </row>
    <row r="80" spans="1:6" x14ac:dyDescent="0.25">
      <c r="A80" s="353" t="s">
        <v>127</v>
      </c>
      <c r="B80" s="354"/>
      <c r="C80" s="161"/>
      <c r="D80" s="162"/>
      <c r="E80" s="355"/>
      <c r="F80" s="356"/>
    </row>
    <row r="81" spans="1:6" ht="14.45" customHeight="1" x14ac:dyDescent="0.25">
      <c r="A81" s="357" t="s">
        <v>128</v>
      </c>
      <c r="B81" s="358"/>
      <c r="C81" s="159"/>
      <c r="D81" s="160"/>
      <c r="E81" s="341"/>
      <c r="F81" s="342"/>
    </row>
    <row r="82" spans="1:6" x14ac:dyDescent="0.25">
      <c r="A82" s="306" t="s">
        <v>129</v>
      </c>
      <c r="B82" s="348"/>
      <c r="C82" s="58"/>
      <c r="D82" s="58"/>
      <c r="E82" s="272"/>
      <c r="F82" s="273"/>
    </row>
    <row r="83" spans="1:6" x14ac:dyDescent="0.25">
      <c r="A83" s="350" t="s">
        <v>130</v>
      </c>
      <c r="B83" s="351"/>
      <c r="C83" s="58"/>
      <c r="D83" s="58"/>
      <c r="E83" s="272"/>
      <c r="F83" s="273"/>
    </row>
    <row r="84" spans="1:6" s="47" customFormat="1" x14ac:dyDescent="0.25">
      <c r="A84" s="274" t="s">
        <v>131</v>
      </c>
      <c r="B84" s="274"/>
      <c r="C84" s="58"/>
      <c r="D84" s="58"/>
      <c r="E84" s="272"/>
      <c r="F84" s="273"/>
    </row>
    <row r="85" spans="1:6" s="47" customFormat="1" x14ac:dyDescent="0.25">
      <c r="A85" s="275" t="s">
        <v>132</v>
      </c>
      <c r="B85" s="276"/>
      <c r="C85" s="58"/>
      <c r="D85" s="58"/>
      <c r="E85" s="272"/>
      <c r="F85" s="273"/>
    </row>
    <row r="86" spans="1:6" s="116" customFormat="1" ht="21" customHeight="1" x14ac:dyDescent="0.25">
      <c r="A86" s="124"/>
      <c r="B86" s="124"/>
      <c r="C86" s="92"/>
      <c r="D86" s="92"/>
      <c r="E86" s="92"/>
      <c r="F86" s="149"/>
    </row>
    <row r="87" spans="1:6" ht="16.5" customHeight="1" x14ac:dyDescent="0.25">
      <c r="A87" s="127" t="s">
        <v>168</v>
      </c>
      <c r="B87" s="127"/>
      <c r="C87" s="127"/>
      <c r="D87" s="127"/>
      <c r="E87" s="127"/>
      <c r="F87" s="127"/>
    </row>
    <row r="88" spans="1:6" ht="17.25" customHeight="1" x14ac:dyDescent="0.25">
      <c r="A88" s="39"/>
      <c r="B88" s="40" t="s">
        <v>40</v>
      </c>
      <c r="C88" s="40" t="s">
        <v>39</v>
      </c>
      <c r="D88" s="40" t="s">
        <v>41</v>
      </c>
      <c r="E88" s="284" t="s">
        <v>35</v>
      </c>
      <c r="F88" s="284"/>
    </row>
    <row r="89" spans="1:6" ht="25.5" x14ac:dyDescent="0.25">
      <c r="A89" s="119" t="s">
        <v>189</v>
      </c>
      <c r="B89" s="61"/>
      <c r="C89" s="59"/>
      <c r="D89" s="59"/>
      <c r="E89" s="237">
        <f>SUM(B89:D89)</f>
        <v>0</v>
      </c>
      <c r="F89" s="238"/>
    </row>
    <row r="90" spans="1:6" s="116" customFormat="1" x14ac:dyDescent="0.25">
      <c r="A90" s="119" t="s">
        <v>190</v>
      </c>
      <c r="B90" s="61"/>
      <c r="C90" s="59"/>
      <c r="D90" s="59"/>
      <c r="E90" s="237">
        <f>SUM(B90:D90)</f>
        <v>0</v>
      </c>
      <c r="F90" s="238"/>
    </row>
    <row r="91" spans="1:6" x14ac:dyDescent="0.25">
      <c r="A91" s="120" t="s">
        <v>191</v>
      </c>
      <c r="B91" s="62">
        <f>SUM(B74+C77+C78+C80+C79)</f>
        <v>0</v>
      </c>
      <c r="C91" s="30">
        <f>SUM(C74+D77+D78+D80+D79)</f>
        <v>0</v>
      </c>
      <c r="D91" s="30">
        <f>SUM(D74+E77+E78+E80+E79)</f>
        <v>0</v>
      </c>
      <c r="E91" s="237">
        <f>SUM(B91+C91+D91)</f>
        <v>0</v>
      </c>
      <c r="F91" s="238"/>
    </row>
    <row r="92" spans="1:6" x14ac:dyDescent="0.25">
      <c r="A92" s="118" t="s">
        <v>192</v>
      </c>
      <c r="B92" s="62">
        <f>SUM(B74)</f>
        <v>0</v>
      </c>
      <c r="C92" s="30">
        <f>SUM(C74)</f>
        <v>0</v>
      </c>
      <c r="D92" s="30">
        <f>SUM(D74)</f>
        <v>0</v>
      </c>
      <c r="E92" s="237">
        <f>SUM(B92:D92)</f>
        <v>0</v>
      </c>
      <c r="F92" s="238"/>
    </row>
    <row r="93" spans="1:6" x14ac:dyDescent="0.25">
      <c r="A93" s="120" t="s">
        <v>193</v>
      </c>
      <c r="B93" s="61"/>
      <c r="C93" s="59"/>
      <c r="D93" s="59"/>
      <c r="E93" s="237">
        <f>SUM(B93:D93)</f>
        <v>0</v>
      </c>
      <c r="F93" s="238"/>
    </row>
    <row r="94" spans="1:6" x14ac:dyDescent="0.25">
      <c r="A94" s="120" t="s">
        <v>133</v>
      </c>
      <c r="B94" s="61"/>
      <c r="C94" s="59"/>
      <c r="D94" s="59"/>
      <c r="E94" s="339"/>
      <c r="F94" s="340"/>
    </row>
    <row r="95" spans="1:6" x14ac:dyDescent="0.25">
      <c r="A95" s="120" t="s">
        <v>134</v>
      </c>
      <c r="B95" s="7">
        <f>SUM(B96:B97)</f>
        <v>0</v>
      </c>
      <c r="C95" s="8">
        <f>SUM(C96:C97)</f>
        <v>0</v>
      </c>
      <c r="D95" s="15">
        <f>SUM(D96:D97)</f>
        <v>0</v>
      </c>
      <c r="E95" s="266"/>
      <c r="F95" s="268"/>
    </row>
    <row r="96" spans="1:6" x14ac:dyDescent="0.25">
      <c r="A96" s="153" t="s">
        <v>135</v>
      </c>
      <c r="B96" s="13"/>
      <c r="C96" s="10"/>
      <c r="D96" s="13"/>
      <c r="E96" s="266"/>
      <c r="F96" s="268"/>
    </row>
    <row r="97" spans="1:6" x14ac:dyDescent="0.25">
      <c r="A97" s="153" t="s">
        <v>136</v>
      </c>
      <c r="B97" s="13"/>
      <c r="C97" s="10"/>
      <c r="D97" s="13"/>
      <c r="E97" s="338"/>
      <c r="F97" s="338"/>
    </row>
    <row r="98" spans="1:6" s="188" customFormat="1" ht="5.25" customHeight="1" x14ac:dyDescent="0.25">
      <c r="A98" s="195"/>
      <c r="B98" s="196"/>
      <c r="C98" s="197"/>
      <c r="D98" s="196"/>
      <c r="E98" s="198"/>
      <c r="F98" s="198"/>
    </row>
    <row r="99" spans="1:6" ht="14.45" customHeight="1" x14ac:dyDescent="0.25">
      <c r="A99" s="308" t="s">
        <v>194</v>
      </c>
      <c r="B99" s="265"/>
      <c r="C99" s="30">
        <f>SUM(C100+C77+D77+E77+C78+D78+E78+C80+D80+E80+C79+D79+E79)</f>
        <v>0</v>
      </c>
      <c r="D99" s="228" t="s">
        <v>97</v>
      </c>
      <c r="E99" s="229"/>
      <c r="F99" s="229"/>
    </row>
    <row r="100" spans="1:6" x14ac:dyDescent="0.25">
      <c r="A100" s="308" t="s">
        <v>195</v>
      </c>
      <c r="B100" s="265"/>
      <c r="C100" s="30">
        <f>SUM(B74:D74)</f>
        <v>0</v>
      </c>
      <c r="D100" s="228"/>
      <c r="E100" s="229"/>
      <c r="F100" s="229"/>
    </row>
    <row r="101" spans="1:6" x14ac:dyDescent="0.25">
      <c r="A101" s="323" t="s">
        <v>137</v>
      </c>
      <c r="B101" s="265"/>
      <c r="C101" s="30" t="e">
        <f>C100/C11</f>
        <v>#DIV/0!</v>
      </c>
      <c r="D101" s="228"/>
      <c r="E101" s="229"/>
      <c r="F101" s="229"/>
    </row>
    <row r="102" spans="1:6" s="132" customFormat="1" ht="16.5" customHeight="1" x14ac:dyDescent="0.25">
      <c r="A102" s="308" t="s">
        <v>196</v>
      </c>
      <c r="B102" s="265"/>
      <c r="C102" s="30">
        <f>E89</f>
        <v>0</v>
      </c>
      <c r="D102" s="228"/>
      <c r="E102" s="229"/>
      <c r="F102" s="229"/>
    </row>
    <row r="103" spans="1:6" ht="35.25" customHeight="1" x14ac:dyDescent="0.25">
      <c r="A103" s="255" t="s">
        <v>230</v>
      </c>
      <c r="B103" s="256"/>
      <c r="C103" s="30" t="e">
        <f>C102/C51</f>
        <v>#DIV/0!</v>
      </c>
      <c r="D103" s="228"/>
      <c r="E103" s="229"/>
      <c r="F103" s="229"/>
    </row>
    <row r="104" spans="1:6" s="54" customFormat="1" ht="33" customHeight="1" x14ac:dyDescent="0.25">
      <c r="A104" s="230" t="str">
        <f>IF(OR((B90+D90)&gt;C15,(B92+D92)&gt;C16),"Caraterização apresenta ERROS em termos do preenchimento da área de implantação ou da área de edificação. O somatório do existente a manter com o alterar/reconstruir não pode ser superior ao preexistente legalmente constituído caraterizado no ponto 2.3.","")</f>
        <v/>
      </c>
      <c r="B104" s="230"/>
      <c r="C104" s="230"/>
      <c r="D104" s="230"/>
      <c r="E104" s="230"/>
      <c r="F104" s="134"/>
    </row>
    <row r="105" spans="1:6" s="116" customFormat="1" x14ac:dyDescent="0.25">
      <c r="A105" s="360" t="str">
        <f>IF(OR(E89&gt;C11,E90&gt;C11),"ERRO - área de impermeabilização (8.1.) ou de implantação (8.2) superior à do terreno (2.1.)","")</f>
        <v/>
      </c>
      <c r="B105" s="360"/>
      <c r="C105" s="360"/>
      <c r="D105" s="360"/>
      <c r="E105" s="360"/>
      <c r="F105" s="138"/>
    </row>
    <row r="106" spans="1:6" s="188" customFormat="1" x14ac:dyDescent="0.25">
      <c r="A106" s="230" t="str">
        <f>IF(E90&gt;E89,"ERRO - área de implantação (8.2.) não pode ser superior à área de impermeabilização (8.1.)","")</f>
        <v/>
      </c>
      <c r="B106" s="230"/>
      <c r="C106" s="230"/>
      <c r="D106" s="230"/>
      <c r="E106" s="230"/>
      <c r="F106" s="187"/>
    </row>
    <row r="107" spans="1:6" ht="17.25" customHeight="1" x14ac:dyDescent="0.25">
      <c r="A107" s="336" t="s">
        <v>138</v>
      </c>
      <c r="B107" s="336"/>
      <c r="C107" s="336"/>
      <c r="D107" s="336"/>
      <c r="E107" s="336"/>
      <c r="F107" s="135"/>
    </row>
    <row r="108" spans="1:6" s="70" customFormat="1" ht="25.5" customHeight="1" x14ac:dyDescent="0.25">
      <c r="A108" s="336" t="s">
        <v>82</v>
      </c>
      <c r="B108" s="359" t="s">
        <v>83</v>
      </c>
      <c r="C108" s="359"/>
      <c r="D108" s="283" t="s">
        <v>106</v>
      </c>
      <c r="E108" s="283"/>
      <c r="F108" s="283"/>
    </row>
    <row r="109" spans="1:6" ht="13.5" customHeight="1" x14ac:dyDescent="0.25">
      <c r="A109" s="336"/>
      <c r="B109" s="79" t="s">
        <v>80</v>
      </c>
      <c r="C109" s="79" t="s">
        <v>81</v>
      </c>
      <c r="D109" s="283"/>
      <c r="E109" s="283"/>
      <c r="F109" s="283"/>
    </row>
    <row r="110" spans="1:6" x14ac:dyDescent="0.25">
      <c r="A110" s="32" t="s">
        <v>139</v>
      </c>
      <c r="B110" s="26">
        <f>SUM(B111+B112+B113+B114)</f>
        <v>0</v>
      </c>
      <c r="C110" s="17">
        <f>SUM(C111+C112+C113+C114)</f>
        <v>0</v>
      </c>
      <c r="D110" s="280"/>
      <c r="E110" s="281"/>
      <c r="F110" s="282"/>
    </row>
    <row r="111" spans="1:6" x14ac:dyDescent="0.25">
      <c r="A111" s="42" t="s">
        <v>140</v>
      </c>
      <c r="B111" s="13"/>
      <c r="C111" s="11"/>
      <c r="D111" s="280"/>
      <c r="E111" s="281"/>
      <c r="F111" s="282"/>
    </row>
    <row r="112" spans="1:6" x14ac:dyDescent="0.25">
      <c r="A112" s="42" t="s">
        <v>141</v>
      </c>
      <c r="B112" s="13"/>
      <c r="C112" s="11"/>
      <c r="D112" s="280"/>
      <c r="E112" s="281"/>
      <c r="F112" s="282"/>
    </row>
    <row r="113" spans="1:6" x14ac:dyDescent="0.25">
      <c r="A113" s="42" t="s">
        <v>142</v>
      </c>
      <c r="B113" s="13"/>
      <c r="C113" s="11"/>
      <c r="D113" s="280"/>
      <c r="E113" s="281"/>
      <c r="F113" s="282"/>
    </row>
    <row r="114" spans="1:6" ht="24" customHeight="1" x14ac:dyDescent="0.25">
      <c r="A114" s="43" t="s">
        <v>143</v>
      </c>
      <c r="B114" s="13"/>
      <c r="C114" s="10"/>
      <c r="D114" s="280"/>
      <c r="E114" s="281"/>
      <c r="F114" s="282"/>
    </row>
    <row r="115" spans="1:6" x14ac:dyDescent="0.25">
      <c r="A115" s="32" t="s">
        <v>144</v>
      </c>
      <c r="B115" s="13"/>
      <c r="C115" s="11"/>
      <c r="D115" s="280"/>
      <c r="E115" s="281"/>
      <c r="F115" s="282"/>
    </row>
    <row r="116" spans="1:6" x14ac:dyDescent="0.25">
      <c r="A116" s="32" t="s">
        <v>145</v>
      </c>
      <c r="B116" s="13"/>
      <c r="C116" s="11"/>
      <c r="D116" s="280"/>
      <c r="E116" s="281"/>
      <c r="F116" s="282"/>
    </row>
    <row r="117" spans="1:6" x14ac:dyDescent="0.25">
      <c r="A117" s="32" t="s">
        <v>146</v>
      </c>
      <c r="B117" s="13"/>
      <c r="C117" s="11"/>
      <c r="D117" s="280"/>
      <c r="E117" s="281"/>
      <c r="F117" s="282"/>
    </row>
    <row r="118" spans="1:6" x14ac:dyDescent="0.25">
      <c r="A118" s="32" t="s">
        <v>147</v>
      </c>
      <c r="B118" s="13"/>
      <c r="C118" s="11"/>
      <c r="D118" s="280"/>
      <c r="E118" s="281"/>
      <c r="F118" s="282"/>
    </row>
    <row r="119" spans="1:6" ht="13.9" customHeight="1" x14ac:dyDescent="0.25">
      <c r="A119" s="39" t="s">
        <v>35</v>
      </c>
      <c r="B119" s="15">
        <f>SUM(B111:B118)</f>
        <v>0</v>
      </c>
      <c r="C119" s="8">
        <f>SUM(C111:C118)</f>
        <v>0</v>
      </c>
      <c r="D119" s="385" t="s">
        <v>107</v>
      </c>
      <c r="E119" s="385"/>
      <c r="F119" s="385"/>
    </row>
    <row r="120" spans="1:6" ht="36.75" customHeight="1" x14ac:dyDescent="0.25">
      <c r="A120" s="308"/>
      <c r="B120" s="387"/>
      <c r="C120" s="387"/>
      <c r="D120" s="386"/>
      <c r="E120" s="386"/>
      <c r="F120" s="386"/>
    </row>
    <row r="121" spans="1:6" s="70" customFormat="1" ht="18" customHeight="1" x14ac:dyDescent="0.25">
      <c r="A121" s="127" t="s">
        <v>148</v>
      </c>
      <c r="B121" s="127"/>
      <c r="C121" s="127"/>
      <c r="D121" s="127"/>
      <c r="E121" s="127"/>
      <c r="F121" s="127"/>
    </row>
    <row r="122" spans="1:6" s="70" customFormat="1" ht="21" customHeight="1" x14ac:dyDescent="0.25">
      <c r="A122" s="71" t="s">
        <v>197</v>
      </c>
      <c r="B122" s="69"/>
      <c r="C122" s="112"/>
      <c r="D122" s="80"/>
      <c r="E122" s="80"/>
      <c r="F122" s="80"/>
    </row>
    <row r="123" spans="1:6" s="70" customFormat="1" ht="15" customHeight="1" x14ac:dyDescent="0.25">
      <c r="A123" s="71"/>
      <c r="C123" s="81"/>
      <c r="D123" s="80"/>
      <c r="E123" s="80"/>
      <c r="F123" s="80"/>
    </row>
    <row r="124" spans="1:6" s="188" customFormat="1" ht="15" customHeight="1" x14ac:dyDescent="0.25">
      <c r="A124" s="181" t="s">
        <v>149</v>
      </c>
      <c r="B124" s="182"/>
      <c r="C124" s="186"/>
      <c r="D124" s="80"/>
      <c r="E124" s="80"/>
      <c r="F124" s="80"/>
    </row>
    <row r="125" spans="1:6" x14ac:dyDescent="0.25">
      <c r="A125" s="185"/>
      <c r="B125" s="283" t="s">
        <v>42</v>
      </c>
      <c r="C125" s="283"/>
      <c r="D125" s="283" t="s">
        <v>43</v>
      </c>
      <c r="E125" s="283"/>
      <c r="F125" s="283"/>
    </row>
    <row r="126" spans="1:6" x14ac:dyDescent="0.25">
      <c r="A126" s="185"/>
      <c r="B126" s="183" t="s">
        <v>198</v>
      </c>
      <c r="C126" s="48" t="s">
        <v>44</v>
      </c>
      <c r="D126" s="183" t="s">
        <v>198</v>
      </c>
      <c r="E126" s="376" t="s">
        <v>44</v>
      </c>
      <c r="F126" s="376"/>
    </row>
    <row r="127" spans="1:6" x14ac:dyDescent="0.25">
      <c r="A127" s="28" t="s">
        <v>150</v>
      </c>
      <c r="B127" s="65"/>
      <c r="C127" s="58"/>
      <c r="D127" s="66"/>
      <c r="E127" s="285"/>
      <c r="F127" s="287"/>
    </row>
    <row r="128" spans="1:6" ht="13.9" customHeight="1" x14ac:dyDescent="0.25">
      <c r="A128" s="28" t="s">
        <v>151</v>
      </c>
      <c r="B128" s="65"/>
      <c r="C128" s="58"/>
      <c r="D128" s="66"/>
      <c r="E128" s="285"/>
      <c r="F128" s="287"/>
    </row>
    <row r="129" spans="1:6" x14ac:dyDescent="0.25">
      <c r="A129" s="44" t="s">
        <v>35</v>
      </c>
      <c r="B129" s="63">
        <f>SUM(B127:B128)</f>
        <v>0</v>
      </c>
      <c r="C129" s="64">
        <f>SUM(C127:C128)</f>
        <v>0</v>
      </c>
      <c r="D129" s="67">
        <f>SUM(D127:D128)</f>
        <v>0</v>
      </c>
      <c r="E129" s="237">
        <f>SUM(E127:E128)</f>
        <v>0</v>
      </c>
      <c r="F129" s="238"/>
    </row>
    <row r="130" spans="1:6" ht="14.25" customHeight="1" x14ac:dyDescent="0.25">
      <c r="A130" s="136"/>
      <c r="B130" s="136"/>
      <c r="C130" s="136"/>
      <c r="D130" s="136"/>
      <c r="E130" s="136"/>
      <c r="F130" s="136"/>
    </row>
    <row r="131" spans="1:6" s="188" customFormat="1" ht="14.25" customHeight="1" x14ac:dyDescent="0.25">
      <c r="A131" s="349" t="s">
        <v>152</v>
      </c>
      <c r="B131" s="265"/>
      <c r="C131" s="185"/>
      <c r="D131" s="185"/>
      <c r="E131" s="185"/>
      <c r="F131" s="185"/>
    </row>
    <row r="132" spans="1:6" ht="23.45" customHeight="1" x14ac:dyDescent="0.25">
      <c r="A132" s="185"/>
      <c r="B132" s="182"/>
      <c r="C132" s="48" t="s">
        <v>36</v>
      </c>
      <c r="D132" s="375" t="s">
        <v>37</v>
      </c>
      <c r="E132" s="375"/>
      <c r="F132" s="375"/>
    </row>
    <row r="133" spans="1:6" x14ac:dyDescent="0.25">
      <c r="A133" s="288" t="s">
        <v>153</v>
      </c>
      <c r="B133" s="246"/>
      <c r="C133" s="68"/>
      <c r="D133" s="285"/>
      <c r="E133" s="286"/>
      <c r="F133" s="287"/>
    </row>
    <row r="134" spans="1:6" x14ac:dyDescent="0.25">
      <c r="A134" s="32" t="s">
        <v>154</v>
      </c>
      <c r="B134" s="27"/>
      <c r="C134" s="68"/>
      <c r="D134" s="285"/>
      <c r="E134" s="286"/>
      <c r="F134" s="287"/>
    </row>
    <row r="135" spans="1:6" x14ac:dyDescent="0.25">
      <c r="A135" s="32" t="s">
        <v>155</v>
      </c>
      <c r="B135" s="27"/>
      <c r="C135" s="68"/>
      <c r="D135" s="285"/>
      <c r="E135" s="286"/>
      <c r="F135" s="287"/>
    </row>
    <row r="136" spans="1:6" ht="14.45" customHeight="1" x14ac:dyDescent="0.25">
      <c r="A136" s="32" t="s">
        <v>156</v>
      </c>
      <c r="B136" s="27"/>
      <c r="C136" s="68"/>
      <c r="D136" s="285"/>
      <c r="E136" s="286"/>
      <c r="F136" s="287"/>
    </row>
    <row r="137" spans="1:6" ht="11.25" customHeight="1" x14ac:dyDescent="0.25">
      <c r="A137" s="136"/>
      <c r="B137" s="136"/>
      <c r="C137" s="136"/>
      <c r="D137" s="136"/>
      <c r="E137" s="136"/>
      <c r="F137" s="136"/>
    </row>
    <row r="138" spans="1:6" ht="23.45" customHeight="1" x14ac:dyDescent="0.25">
      <c r="A138" s="137" t="s">
        <v>157</v>
      </c>
      <c r="B138" s="137"/>
      <c r="C138" s="137"/>
      <c r="D138" s="137"/>
      <c r="E138" s="137"/>
      <c r="F138" s="137"/>
    </row>
    <row r="139" spans="1:6" hidden="1" x14ac:dyDescent="0.25">
      <c r="A139" s="22" t="s">
        <v>11</v>
      </c>
      <c r="B139" s="21" t="str">
        <f>IF(AND(C27="Não",$C$29=A139),1*C11," ")</f>
        <v xml:space="preserve"> </v>
      </c>
      <c r="C139" s="21" t="str">
        <f>IF(AND(C27="Não",$C$29=A139),1.8*$C$12," ")</f>
        <v xml:space="preserve"> </v>
      </c>
      <c r="D139" s="23" t="str">
        <f>IF(AND(C27="Não",$C$29=A139),LARGE(B139:C139,1)," ")</f>
        <v xml:space="preserve"> </v>
      </c>
      <c r="E139" s="24"/>
      <c r="F139" s="9"/>
    </row>
    <row r="140" spans="1:6" hidden="1" x14ac:dyDescent="0.25">
      <c r="A140" s="22" t="s">
        <v>12</v>
      </c>
      <c r="B140" s="21" t="str">
        <f>IF(AND($C$27="Não",$C$29=A140),1*$C$11," ")</f>
        <v xml:space="preserve"> </v>
      </c>
      <c r="C140" s="21" t="str">
        <f>IF(AND($C$27="Não",$C$29=A140),1.4*$C$12," ")</f>
        <v xml:space="preserve"> </v>
      </c>
      <c r="D140" s="23" t="str">
        <f>IF(AND($C$27="Não",$C$29=A140),LARGE(B140:C140,1)," ")</f>
        <v xml:space="preserve"> </v>
      </c>
      <c r="E140" s="24"/>
      <c r="F140" s="9"/>
    </row>
    <row r="141" spans="1:6" ht="9" hidden="1" customHeight="1" x14ac:dyDescent="0.25">
      <c r="A141" s="139"/>
      <c r="B141" s="139"/>
      <c r="C141" s="139"/>
      <c r="D141" s="139"/>
      <c r="E141" s="139"/>
      <c r="F141" s="104"/>
    </row>
    <row r="142" spans="1:6" hidden="1" x14ac:dyDescent="0.25">
      <c r="A142" s="37" t="s">
        <v>5</v>
      </c>
      <c r="B142" s="19" t="str">
        <f>IF(AND(A142=C$25,C29="Não aplicável",C27="Não"),1*C11," ")</f>
        <v xml:space="preserve"> </v>
      </c>
      <c r="C142" s="60" t="str">
        <f>IF(AND(A142=C$25,C29="Não aplicável",$C$27="Não"),1.7*$C$12," ")</f>
        <v xml:space="preserve"> </v>
      </c>
      <c r="D142" s="20" t="str">
        <f>IF(AND(A142=C$25,C29="Não aplicável",C27="Não"),LARGE(B142:C142,1)," ")</f>
        <v xml:space="preserve"> </v>
      </c>
      <c r="E142" s="14"/>
      <c r="F142" s="14"/>
    </row>
    <row r="143" spans="1:6" hidden="1" x14ac:dyDescent="0.25">
      <c r="A143" s="37" t="s">
        <v>6</v>
      </c>
      <c r="B143" s="19" t="str">
        <f>IF(AND(A143=C$25,C29="Não aplicável",C27="Não"),0.6*$C$11," ")</f>
        <v xml:space="preserve"> </v>
      </c>
      <c r="C143" s="60" t="str">
        <f>IF(AND(A143=C$25,C29="Não aplicável",C27="Não"),1*$C$12," ")</f>
        <v xml:space="preserve"> </v>
      </c>
      <c r="D143" s="20" t="str">
        <f>IF(AND(A143=C$25,C29="Não aplicável",C27="Não"),LARGE(B143:C143,1)," ")</f>
        <v xml:space="preserve"> </v>
      </c>
      <c r="E143" s="14"/>
      <c r="F143" s="14"/>
    </row>
    <row r="144" spans="1:6" hidden="1" x14ac:dyDescent="0.25">
      <c r="A144" s="37" t="s">
        <v>7</v>
      </c>
      <c r="B144" s="19" t="str">
        <f>IF(AND(A144=C$25,C29="Não aplicável",C27="Não"),0.2*$C$11," ")</f>
        <v xml:space="preserve"> </v>
      </c>
      <c r="C144" s="60" t="str">
        <f>IF(AND(A144=C$25,C29="Não aplicável",C27="Não"),0.35*$C$12," ")</f>
        <v xml:space="preserve"> </v>
      </c>
      <c r="D144" s="20" t="str">
        <f>IF(AND(A144=C$25,C29="Não aplicável",C27="Não"),LARGE(B144:C144,1)," ")</f>
        <v xml:space="preserve"> </v>
      </c>
      <c r="E144" s="14"/>
      <c r="F144" s="14"/>
    </row>
    <row r="145" spans="1:7" x14ac:dyDescent="0.25">
      <c r="A145" s="305" t="s">
        <v>199</v>
      </c>
      <c r="B145" s="246"/>
      <c r="C145" s="30" t="e">
        <f>IF($C$27="Sim",C231,IF(AND($C$27="Não",C29="Não aplicável"),VLOOKUP(C25,A142:D144,4,FALSE),VLOOKUP(C29,A139:D140,4,FALSE)))</f>
        <v>#N/A</v>
      </c>
      <c r="D145" s="251"/>
      <c r="E145" s="252"/>
      <c r="F145" s="105"/>
    </row>
    <row r="146" spans="1:7" ht="14.45" customHeight="1" x14ac:dyDescent="0.25">
      <c r="A146" s="288" t="s">
        <v>200</v>
      </c>
      <c r="B146" s="246"/>
      <c r="C146" s="30">
        <f>AVERAGE(C100)</f>
        <v>0</v>
      </c>
      <c r="D146" s="269" t="s">
        <v>108</v>
      </c>
      <c r="E146" s="270"/>
      <c r="F146" s="107"/>
    </row>
    <row r="147" spans="1:7" ht="14.45" customHeight="1" x14ac:dyDescent="0.25">
      <c r="A147" s="305" t="s">
        <v>201</v>
      </c>
      <c r="B147" s="246"/>
      <c r="C147" s="30">
        <f>C146-C16</f>
        <v>0</v>
      </c>
      <c r="D147" s="269"/>
      <c r="E147" s="270"/>
      <c r="F147" s="107"/>
      <c r="G147" s="18"/>
    </row>
    <row r="148" spans="1:7" ht="15" customHeight="1" x14ac:dyDescent="0.25">
      <c r="A148" s="337" t="s">
        <v>202</v>
      </c>
      <c r="B148" s="246"/>
      <c r="C148" s="30">
        <f>IF(SUM(C146-C16-Folha1!B17)&gt;0,SUM(C146-C16-Folha1!B17),0)</f>
        <v>0</v>
      </c>
      <c r="D148" s="269"/>
      <c r="E148" s="270"/>
      <c r="F148" s="107"/>
    </row>
    <row r="149" spans="1:7" ht="15" customHeight="1" x14ac:dyDescent="0.25">
      <c r="A149" s="261" t="s">
        <v>203</v>
      </c>
      <c r="B149" s="246"/>
      <c r="C149" s="30" t="e">
        <f>IF((C146-C145)&gt;C147,C147,C146-C145)</f>
        <v>#N/A</v>
      </c>
      <c r="D149" s="303" t="s">
        <v>109</v>
      </c>
      <c r="E149" s="304"/>
      <c r="F149" s="108"/>
    </row>
    <row r="150" spans="1:7" s="47" customFormat="1" ht="14.25" customHeight="1" x14ac:dyDescent="0.25">
      <c r="A150" s="262" t="s">
        <v>158</v>
      </c>
      <c r="B150" s="262"/>
      <c r="C150" s="100" t="str">
        <f>IF(OR(C29="Atividades Económicas Tipo I", C29="Atividades Económicas Tipo II"),1,IF(C25="Área Central",1,IF(C25="Área ocidental e Arco Exterior",0.6,IF(C25="Área oriental",0.2,""))))</f>
        <v/>
      </c>
      <c r="D150" s="303"/>
      <c r="E150" s="304"/>
      <c r="F150" s="108"/>
    </row>
    <row r="151" spans="1:7" s="158" customFormat="1" ht="14.25" customHeight="1" x14ac:dyDescent="0.25">
      <c r="A151" s="293" t="str">
        <f>IF(AND(C27="Sim",B218=0),"Nota: necessário preencher o Anexo 2","")</f>
        <v/>
      </c>
      <c r="B151" s="293"/>
      <c r="C151" s="293"/>
      <c r="D151" s="184"/>
      <c r="E151" s="184"/>
      <c r="F151" s="108"/>
    </row>
    <row r="152" spans="1:7" ht="16.5" customHeight="1" x14ac:dyDescent="0.25">
      <c r="A152" s="127" t="s">
        <v>159</v>
      </c>
      <c r="B152" s="127"/>
      <c r="C152" s="127"/>
      <c r="D152" s="127"/>
      <c r="E152" s="127"/>
      <c r="F152" s="127"/>
    </row>
    <row r="153" spans="1:7" x14ac:dyDescent="0.25">
      <c r="A153" s="288" t="s">
        <v>160</v>
      </c>
      <c r="B153" s="244"/>
      <c r="C153" s="16"/>
      <c r="D153" s="96"/>
      <c r="E153" s="96"/>
      <c r="F153" s="96"/>
    </row>
    <row r="154" spans="1:7" s="88" customFormat="1" ht="9" customHeight="1" x14ac:dyDescent="0.25">
      <c r="A154" s="97"/>
      <c r="B154" s="97"/>
      <c r="C154" s="98"/>
      <c r="D154" s="93"/>
      <c r="E154" s="94"/>
      <c r="F154" s="94"/>
    </row>
    <row r="155" spans="1:7" ht="14.45" customHeight="1" x14ac:dyDescent="0.25">
      <c r="A155" s="288" t="s">
        <v>161</v>
      </c>
      <c r="B155" s="246"/>
      <c r="C155" s="6"/>
      <c r="D155" s="298"/>
      <c r="E155" s="299"/>
      <c r="F155" s="299"/>
    </row>
    <row r="156" spans="1:7" ht="14.45" customHeight="1" x14ac:dyDescent="0.25">
      <c r="A156" s="302" t="s">
        <v>85</v>
      </c>
      <c r="B156" s="302"/>
      <c r="C156" s="51"/>
      <c r="D156" s="95"/>
      <c r="E156" s="95"/>
      <c r="F156" s="95"/>
    </row>
    <row r="157" spans="1:7" x14ac:dyDescent="0.25">
      <c r="A157" s="300" t="s">
        <v>162</v>
      </c>
      <c r="B157" s="301"/>
      <c r="C157" s="12"/>
      <c r="D157" s="298"/>
      <c r="E157" s="299"/>
      <c r="F157" s="299"/>
    </row>
    <row r="158" spans="1:7" s="88" customFormat="1" ht="9" customHeight="1" x14ac:dyDescent="0.25">
      <c r="A158" s="87"/>
      <c r="B158" s="87"/>
      <c r="C158" s="98"/>
      <c r="D158" s="93"/>
      <c r="E158" s="94"/>
      <c r="F158" s="94"/>
    </row>
    <row r="159" spans="1:7" ht="15" customHeight="1" x14ac:dyDescent="0.25">
      <c r="A159" s="347" t="s">
        <v>163</v>
      </c>
      <c r="B159" s="347"/>
      <c r="C159" s="12"/>
      <c r="D159" s="298"/>
      <c r="E159" s="299"/>
      <c r="F159" s="299"/>
    </row>
    <row r="160" spans="1:7" s="88" customFormat="1" ht="9" customHeight="1" x14ac:dyDescent="0.25">
      <c r="A160" s="97"/>
      <c r="B160" s="97"/>
      <c r="C160" s="99"/>
      <c r="D160" s="93"/>
      <c r="E160" s="94"/>
      <c r="F160" s="94"/>
    </row>
    <row r="161" spans="1:6" s="83" customFormat="1" ht="15" customHeight="1" x14ac:dyDescent="0.25">
      <c r="A161" s="294" t="s">
        <v>164</v>
      </c>
      <c r="B161" s="295"/>
      <c r="C161" s="296"/>
      <c r="D161" s="297" t="s">
        <v>169</v>
      </c>
      <c r="E161" s="297"/>
      <c r="F161" s="297"/>
    </row>
    <row r="162" spans="1:6" ht="28.5" customHeight="1" x14ac:dyDescent="0.25">
      <c r="A162" s="302" t="s">
        <v>165</v>
      </c>
      <c r="B162" s="302"/>
      <c r="C162" s="12"/>
      <c r="D162" s="298"/>
      <c r="E162" s="299"/>
      <c r="F162" s="299"/>
    </row>
    <row r="163" spans="1:6" ht="27.75" customHeight="1" x14ac:dyDescent="0.25">
      <c r="A163" s="302" t="s">
        <v>166</v>
      </c>
      <c r="B163" s="302"/>
      <c r="C163" s="12"/>
      <c r="D163" s="298"/>
      <c r="E163" s="299"/>
      <c r="F163" s="299"/>
    </row>
    <row r="164" spans="1:6" s="88" customFormat="1" ht="9" customHeight="1" x14ac:dyDescent="0.25">
      <c r="A164" s="87"/>
      <c r="B164" s="87"/>
      <c r="C164" s="98"/>
      <c r="D164" s="110"/>
      <c r="E164" s="94"/>
      <c r="F164" s="94"/>
    </row>
    <row r="165" spans="1:6" ht="18" customHeight="1" x14ac:dyDescent="0.25">
      <c r="A165" s="309" t="s">
        <v>167</v>
      </c>
      <c r="B165" s="310"/>
      <c r="C165" s="12"/>
      <c r="D165" s="289" t="s">
        <v>86</v>
      </c>
      <c r="E165" s="289"/>
      <c r="F165" s="289"/>
    </row>
    <row r="166" spans="1:6" ht="14.45" customHeight="1" x14ac:dyDescent="0.25">
      <c r="A166" s="84"/>
      <c r="B166" s="51"/>
      <c r="C166" s="51"/>
      <c r="D166" s="289"/>
      <c r="E166" s="289"/>
      <c r="F166" s="289"/>
    </row>
    <row r="167" spans="1:6" ht="23.45" customHeight="1" x14ac:dyDescent="0.25">
      <c r="A167" s="142" t="s">
        <v>45</v>
      </c>
      <c r="B167" s="142"/>
      <c r="C167" s="142"/>
      <c r="D167" s="142"/>
      <c r="E167" s="142"/>
      <c r="F167" s="142"/>
    </row>
    <row r="168" spans="1:6" ht="23.45" customHeight="1" x14ac:dyDescent="0.25">
      <c r="A168" s="362"/>
      <c r="B168" s="363"/>
      <c r="C168" s="363"/>
      <c r="D168" s="363"/>
      <c r="E168" s="363"/>
      <c r="F168" s="364"/>
    </row>
    <row r="169" spans="1:6" ht="23.45" customHeight="1" x14ac:dyDescent="0.25">
      <c r="A169" s="365"/>
      <c r="B169" s="366"/>
      <c r="C169" s="366"/>
      <c r="D169" s="366"/>
      <c r="E169" s="366"/>
      <c r="F169" s="367"/>
    </row>
    <row r="170" spans="1:6" ht="14.45" customHeight="1" x14ac:dyDescent="0.25">
      <c r="A170" s="365"/>
      <c r="B170" s="366"/>
      <c r="C170" s="366"/>
      <c r="D170" s="366"/>
      <c r="E170" s="366"/>
      <c r="F170" s="367"/>
    </row>
    <row r="171" spans="1:6" ht="14.45" customHeight="1" x14ac:dyDescent="0.25">
      <c r="A171" s="365"/>
      <c r="B171" s="366"/>
      <c r="C171" s="366"/>
      <c r="D171" s="366"/>
      <c r="E171" s="366"/>
      <c r="F171" s="367"/>
    </row>
    <row r="172" spans="1:6" ht="14.45" customHeight="1" x14ac:dyDescent="0.25">
      <c r="A172" s="365"/>
      <c r="B172" s="366"/>
      <c r="C172" s="366"/>
      <c r="D172" s="366"/>
      <c r="E172" s="366"/>
      <c r="F172" s="367"/>
    </row>
    <row r="173" spans="1:6" ht="14.45" customHeight="1" x14ac:dyDescent="0.25">
      <c r="A173" s="368"/>
      <c r="B173" s="369"/>
      <c r="C173" s="369"/>
      <c r="D173" s="369"/>
      <c r="E173" s="369"/>
      <c r="F173" s="370"/>
    </row>
    <row r="174" spans="1:6" ht="9.6" customHeight="1" x14ac:dyDescent="0.25">
      <c r="A174" s="143"/>
      <c r="B174" s="143"/>
      <c r="C174" s="143"/>
      <c r="D174" s="143"/>
      <c r="E174" s="143"/>
      <c r="F174" s="143"/>
    </row>
    <row r="175" spans="1:6" ht="23.45" customHeight="1" x14ac:dyDescent="0.25">
      <c r="A175" s="127" t="s">
        <v>51</v>
      </c>
      <c r="B175" s="127"/>
      <c r="C175" s="127"/>
      <c r="D175" s="127"/>
      <c r="E175" s="127"/>
      <c r="F175" s="127"/>
    </row>
    <row r="176" spans="1:6" ht="23.45" customHeight="1" x14ac:dyDescent="0.25">
      <c r="A176" s="311" t="s">
        <v>46</v>
      </c>
      <c r="B176" s="312"/>
      <c r="C176" s="313"/>
      <c r="D176" s="290"/>
      <c r="E176" s="291"/>
      <c r="F176" s="291"/>
    </row>
    <row r="177" spans="1:6" ht="23.45" customHeight="1" x14ac:dyDescent="0.25">
      <c r="A177" s="314"/>
      <c r="B177" s="315"/>
      <c r="C177" s="316"/>
      <c r="D177" s="290"/>
      <c r="E177" s="291"/>
      <c r="F177" s="291"/>
    </row>
    <row r="178" spans="1:6" x14ac:dyDescent="0.25">
      <c r="A178" s="314"/>
      <c r="B178" s="315"/>
      <c r="C178" s="316"/>
      <c r="D178" s="290"/>
      <c r="E178" s="291"/>
      <c r="F178" s="291"/>
    </row>
    <row r="179" spans="1:6" x14ac:dyDescent="0.25">
      <c r="A179" s="314"/>
      <c r="B179" s="315"/>
      <c r="C179" s="316"/>
      <c r="D179" s="290"/>
      <c r="E179" s="291"/>
      <c r="F179" s="291"/>
    </row>
    <row r="180" spans="1:6" x14ac:dyDescent="0.25">
      <c r="A180" s="317"/>
      <c r="B180" s="318"/>
      <c r="C180" s="319"/>
      <c r="D180" s="290"/>
      <c r="E180" s="291"/>
      <c r="F180" s="291"/>
    </row>
    <row r="181" spans="1:6" x14ac:dyDescent="0.25">
      <c r="A181" s="141" t="s">
        <v>52</v>
      </c>
      <c r="B181" s="150"/>
      <c r="C181" s="150"/>
      <c r="D181" s="150"/>
      <c r="E181" s="150"/>
      <c r="F181" s="150"/>
    </row>
    <row r="182" spans="1:6" ht="6.75" customHeight="1" x14ac:dyDescent="0.25">
      <c r="A182" s="136"/>
      <c r="B182" s="136"/>
      <c r="C182" s="136"/>
      <c r="D182" s="136"/>
      <c r="E182" s="136"/>
      <c r="F182" s="136"/>
    </row>
    <row r="183" spans="1:6" ht="16.899999999999999" customHeight="1" x14ac:dyDescent="0.25">
      <c r="A183" s="374" t="s">
        <v>38</v>
      </c>
      <c r="B183" s="374"/>
      <c r="C183" s="374"/>
      <c r="D183" s="374"/>
      <c r="E183" s="374"/>
      <c r="F183" s="131"/>
    </row>
    <row r="184" spans="1:6" ht="22.5" customHeight="1" x14ac:dyDescent="0.25">
      <c r="A184" s="373" t="s">
        <v>228</v>
      </c>
      <c r="B184" s="373"/>
      <c r="C184" s="373"/>
      <c r="D184" s="373"/>
      <c r="E184" s="373"/>
      <c r="F184" s="133"/>
    </row>
    <row r="185" spans="1:6" x14ac:dyDescent="0.25">
      <c r="A185" s="46"/>
      <c r="B185" s="27"/>
      <c r="C185" s="27"/>
      <c r="D185" s="27"/>
      <c r="E185" s="27"/>
      <c r="F185" s="27"/>
    </row>
    <row r="186" spans="1:6" ht="14.45" customHeight="1" x14ac:dyDescent="0.25">
      <c r="A186" s="247" t="s">
        <v>9</v>
      </c>
      <c r="B186" s="246"/>
      <c r="C186" s="235"/>
      <c r="D186" s="324"/>
      <c r="E186" s="325"/>
      <c r="F186" s="27"/>
    </row>
    <row r="187" spans="1:6" x14ac:dyDescent="0.25">
      <c r="A187" s="31"/>
      <c r="C187" s="27"/>
      <c r="E187" s="27"/>
      <c r="F187" s="45"/>
    </row>
    <row r="188" spans="1:6" x14ac:dyDescent="0.25">
      <c r="A188" s="243" t="s">
        <v>204</v>
      </c>
      <c r="B188" s="246"/>
      <c r="C188" s="59"/>
      <c r="D188" s="106" t="str">
        <f>IF(OR(C188&gt;C11,C195&gt;C11),"ERRO - área superior à do terreno (2.1)","")</f>
        <v/>
      </c>
      <c r="E188" s="27"/>
      <c r="F188" s="27"/>
    </row>
    <row r="189" spans="1:6" ht="24" customHeight="1" x14ac:dyDescent="0.25">
      <c r="A189" s="241" t="s">
        <v>205</v>
      </c>
      <c r="B189" s="242"/>
      <c r="C189" s="59"/>
      <c r="D189" s="292" t="str">
        <f>IF(OR(C189&gt;$C$188,C190&gt;$C$188,C191&gt;$C$188),"ERRO - área superior à do terreno na categoria referida","")</f>
        <v/>
      </c>
      <c r="E189" s="293"/>
      <c r="F189" s="27"/>
    </row>
    <row r="190" spans="1:6" x14ac:dyDescent="0.25">
      <c r="A190" s="288" t="s">
        <v>206</v>
      </c>
      <c r="B190" s="246"/>
      <c r="C190" s="59"/>
      <c r="D190" s="277" t="str">
        <f>IF(C190&gt;C191,"Erro - área de implantação não pode ser superior à impermeabilização","")</f>
        <v/>
      </c>
      <c r="E190" s="278"/>
      <c r="F190" s="27"/>
    </row>
    <row r="191" spans="1:6" x14ac:dyDescent="0.25">
      <c r="A191" s="243" t="s">
        <v>207</v>
      </c>
      <c r="B191" s="246"/>
      <c r="C191" s="59"/>
      <c r="D191" s="277"/>
      <c r="E191" s="278"/>
      <c r="F191" s="27"/>
    </row>
    <row r="192" spans="1:6" ht="14.45" customHeight="1" x14ac:dyDescent="0.25">
      <c r="A192" s="288" t="s">
        <v>208</v>
      </c>
      <c r="B192" s="246"/>
      <c r="C192" s="59"/>
      <c r="D192" s="194"/>
      <c r="E192" s="194"/>
      <c r="F192" s="27"/>
    </row>
    <row r="193" spans="1:6" ht="14.45" customHeight="1" x14ac:dyDescent="0.25">
      <c r="A193" s="243" t="s">
        <v>54</v>
      </c>
      <c r="B193" s="246"/>
      <c r="C193" s="30" t="e">
        <f>C191/C188</f>
        <v>#DIV/0!</v>
      </c>
      <c r="D193" s="194"/>
      <c r="E193" s="194"/>
      <c r="F193" s="27"/>
    </row>
    <row r="194" spans="1:6" ht="14.45" customHeight="1" x14ac:dyDescent="0.25">
      <c r="A194" s="243" t="s">
        <v>55</v>
      </c>
      <c r="B194" s="246"/>
      <c r="C194" s="30" t="e">
        <f>C192/C188</f>
        <v>#DIV/0!</v>
      </c>
      <c r="D194" s="194"/>
      <c r="E194" s="194"/>
      <c r="F194" s="27"/>
    </row>
    <row r="195" spans="1:6" x14ac:dyDescent="0.25">
      <c r="A195" s="243" t="s">
        <v>209</v>
      </c>
      <c r="B195" s="244"/>
      <c r="C195" s="59"/>
      <c r="D195" s="292" t="str">
        <f>IF(C196&gt;C195,"ERRO - área de impermeabilização superior à área do terreno abrangido pelo corredor verde","")</f>
        <v/>
      </c>
      <c r="E195" s="326"/>
      <c r="F195" s="27"/>
    </row>
    <row r="196" spans="1:6" x14ac:dyDescent="0.25">
      <c r="A196" s="243" t="s">
        <v>210</v>
      </c>
      <c r="B196" s="244"/>
      <c r="C196" s="59"/>
      <c r="D196" s="292"/>
      <c r="E196" s="326"/>
      <c r="F196" s="27"/>
    </row>
    <row r="197" spans="1:6" x14ac:dyDescent="0.25">
      <c r="A197" s="243" t="s">
        <v>53</v>
      </c>
      <c r="B197" s="245"/>
      <c r="C197" s="30" t="e">
        <f>SUM(C196/C195)</f>
        <v>#DIV/0!</v>
      </c>
      <c r="D197" s="27"/>
      <c r="E197" s="27"/>
      <c r="F197" s="27"/>
    </row>
    <row r="198" spans="1:6" x14ac:dyDescent="0.25">
      <c r="A198" s="28"/>
      <c r="B198" s="27"/>
      <c r="C198" s="27"/>
      <c r="D198" s="27"/>
      <c r="E198" s="27"/>
      <c r="F198" s="27"/>
    </row>
    <row r="199" spans="1:6" ht="9" customHeight="1" x14ac:dyDescent="0.25">
      <c r="A199" s="28"/>
      <c r="B199" s="27"/>
      <c r="C199" s="27"/>
      <c r="D199" s="27"/>
      <c r="F199" s="27"/>
    </row>
    <row r="200" spans="1:6" ht="14.45" customHeight="1" x14ac:dyDescent="0.25">
      <c r="A200" s="247" t="s">
        <v>9</v>
      </c>
      <c r="B200" s="246"/>
      <c r="C200" s="235"/>
      <c r="D200" s="324"/>
      <c r="E200" s="325"/>
      <c r="F200" s="27"/>
    </row>
    <row r="201" spans="1:6" x14ac:dyDescent="0.25">
      <c r="A201" s="31"/>
      <c r="C201" s="27"/>
      <c r="E201" s="27"/>
      <c r="F201" s="27"/>
    </row>
    <row r="202" spans="1:6" x14ac:dyDescent="0.25">
      <c r="A202" s="243" t="s">
        <v>204</v>
      </c>
      <c r="B202" s="246"/>
      <c r="C202" s="59"/>
      <c r="D202" s="106" t="str">
        <f>IF(OR(C202&gt;C11,C209&gt;C11),"ERRO - área superior à do terreno (2.1)","")</f>
        <v/>
      </c>
      <c r="E202" s="182"/>
      <c r="F202" s="27"/>
    </row>
    <row r="203" spans="1:6" ht="24" customHeight="1" x14ac:dyDescent="0.25">
      <c r="A203" s="241" t="s">
        <v>205</v>
      </c>
      <c r="B203" s="242"/>
      <c r="C203" s="59"/>
      <c r="D203" s="292" t="str">
        <f>IF(OR(C203&gt;$C$202,C204&gt;$C$202,C205&gt;$C$202),"ERRO - área superior à do terreno na categoria referida","")</f>
        <v/>
      </c>
      <c r="E203" s="293"/>
      <c r="F203" s="27"/>
    </row>
    <row r="204" spans="1:6" x14ac:dyDescent="0.25">
      <c r="A204" s="288" t="s">
        <v>206</v>
      </c>
      <c r="B204" s="246"/>
      <c r="C204" s="59"/>
      <c r="D204" s="277" t="str">
        <f>IF(C204&gt;C205,"Erro - área de implantação não pode ser superior à impermeabilização","")</f>
        <v/>
      </c>
      <c r="E204" s="278"/>
      <c r="F204" s="27"/>
    </row>
    <row r="205" spans="1:6" x14ac:dyDescent="0.25">
      <c r="A205" s="243" t="s">
        <v>207</v>
      </c>
      <c r="B205" s="246"/>
      <c r="C205" s="59"/>
      <c r="D205" s="277"/>
      <c r="E205" s="278"/>
      <c r="F205" s="27"/>
    </row>
    <row r="206" spans="1:6" x14ac:dyDescent="0.25">
      <c r="A206" s="288" t="s">
        <v>208</v>
      </c>
      <c r="B206" s="246"/>
      <c r="C206" s="59"/>
      <c r="D206" s="194"/>
      <c r="E206" s="194"/>
      <c r="F206" s="27"/>
    </row>
    <row r="207" spans="1:6" x14ac:dyDescent="0.25">
      <c r="A207" s="243" t="s">
        <v>54</v>
      </c>
      <c r="B207" s="246"/>
      <c r="C207" s="30" t="e">
        <f>C205/C202</f>
        <v>#DIV/0!</v>
      </c>
      <c r="D207" s="194"/>
      <c r="E207" s="194"/>
      <c r="F207" s="27"/>
    </row>
    <row r="208" spans="1:6" x14ac:dyDescent="0.25">
      <c r="A208" s="243" t="s">
        <v>55</v>
      </c>
      <c r="B208" s="246"/>
      <c r="C208" s="30" t="e">
        <f>C206/C202</f>
        <v>#DIV/0!</v>
      </c>
      <c r="D208" s="194"/>
      <c r="E208" s="194"/>
      <c r="F208" s="27"/>
    </row>
    <row r="209" spans="1:6" x14ac:dyDescent="0.25">
      <c r="A209" s="243" t="s">
        <v>209</v>
      </c>
      <c r="B209" s="244"/>
      <c r="C209" s="59"/>
      <c r="D209" s="292" t="str">
        <f>IF(C210&gt;C209,"ERRO - área de impermeabilização superior à área do terreno abrangido pelo corredor verde","")</f>
        <v/>
      </c>
      <c r="E209" s="326"/>
      <c r="F209" s="27"/>
    </row>
    <row r="210" spans="1:6" ht="14.45" customHeight="1" x14ac:dyDescent="0.25">
      <c r="A210" s="243" t="s">
        <v>210</v>
      </c>
      <c r="B210" s="244"/>
      <c r="C210" s="59"/>
      <c r="D210" s="292"/>
      <c r="E210" s="326"/>
      <c r="F210" s="27"/>
    </row>
    <row r="211" spans="1:6" x14ac:dyDescent="0.25">
      <c r="A211" s="243" t="s">
        <v>53</v>
      </c>
      <c r="B211" s="245"/>
      <c r="C211" s="30" t="e">
        <f>SUM(C210/C209)</f>
        <v>#DIV/0!</v>
      </c>
      <c r="D211" s="182"/>
      <c r="E211" s="182"/>
      <c r="F211" s="27"/>
    </row>
    <row r="212" spans="1:6" x14ac:dyDescent="0.25">
      <c r="A212" s="28"/>
      <c r="B212" s="27"/>
      <c r="C212" s="29"/>
      <c r="D212" s="27"/>
      <c r="E212" s="27"/>
      <c r="F212" s="27"/>
    </row>
    <row r="213" spans="1:6" ht="0.75" customHeight="1" x14ac:dyDescent="0.25">
      <c r="A213" s="28"/>
      <c r="B213" s="27"/>
      <c r="C213" s="29"/>
      <c r="D213" s="27"/>
      <c r="E213" s="27"/>
      <c r="F213" s="27"/>
    </row>
    <row r="214" spans="1:6" ht="15.75" customHeight="1" x14ac:dyDescent="0.25">
      <c r="A214" s="371" t="s">
        <v>56</v>
      </c>
      <c r="B214" s="371"/>
      <c r="C214" s="371"/>
      <c r="D214" s="371"/>
      <c r="E214" s="371"/>
      <c r="F214" s="371"/>
    </row>
    <row r="215" spans="1:6" ht="16.5" customHeight="1" x14ac:dyDescent="0.25">
      <c r="A215" s="372" t="s">
        <v>57</v>
      </c>
      <c r="B215" s="372"/>
      <c r="C215" s="372"/>
      <c r="D215" s="372"/>
      <c r="E215" s="372"/>
      <c r="F215" s="140"/>
    </row>
    <row r="216" spans="1:6" ht="10.5" customHeight="1" x14ac:dyDescent="0.25">
      <c r="A216" s="41"/>
      <c r="C216" s="57"/>
      <c r="D216" s="33"/>
      <c r="E216" s="33"/>
      <c r="F216" s="33"/>
    </row>
    <row r="217" spans="1:6" ht="39" customHeight="1" x14ac:dyDescent="0.25">
      <c r="A217" s="41"/>
      <c r="B217" s="45" t="s">
        <v>75</v>
      </c>
      <c r="C217" s="72" t="s">
        <v>73</v>
      </c>
      <c r="D217" s="45"/>
      <c r="E217" s="45"/>
      <c r="F217" s="45"/>
    </row>
    <row r="218" spans="1:6" ht="36" customHeight="1" x14ac:dyDescent="0.25">
      <c r="A218" s="73" t="s">
        <v>76</v>
      </c>
      <c r="B218" s="59"/>
      <c r="C218" s="59"/>
      <c r="D218" s="380" t="s">
        <v>87</v>
      </c>
      <c r="E218" s="381"/>
      <c r="F218" s="45"/>
    </row>
    <row r="219" spans="1:6" s="54" customFormat="1" ht="11.25" customHeight="1" x14ac:dyDescent="0.25">
      <c r="A219" s="75"/>
      <c r="B219" s="102"/>
      <c r="C219" s="102"/>
      <c r="D219" s="45"/>
      <c r="E219" s="45"/>
      <c r="F219" s="45"/>
    </row>
    <row r="220" spans="1:6" ht="29.25" customHeight="1" x14ac:dyDescent="0.25">
      <c r="A220" s="73" t="s">
        <v>77</v>
      </c>
      <c r="B220" s="59"/>
      <c r="C220" s="59"/>
      <c r="D220" s="380" t="s">
        <v>88</v>
      </c>
      <c r="E220" s="381"/>
      <c r="F220" s="45"/>
    </row>
    <row r="221" spans="1:6" s="54" customFormat="1" ht="24" x14ac:dyDescent="0.25">
      <c r="A221" s="73" t="s">
        <v>78</v>
      </c>
      <c r="B221" s="59"/>
      <c r="C221" s="156"/>
      <c r="D221" s="45"/>
      <c r="E221" s="45"/>
      <c r="F221" s="45"/>
    </row>
    <row r="222" spans="1:6" s="166" customFormat="1" x14ac:dyDescent="0.25">
      <c r="A222" s="199"/>
      <c r="B222" s="92"/>
      <c r="C222" s="92"/>
      <c r="D222" s="165"/>
      <c r="E222" s="165"/>
      <c r="F222" s="165"/>
    </row>
    <row r="223" spans="1:6" s="166" customFormat="1" hidden="1" x14ac:dyDescent="0.25">
      <c r="A223" s="164"/>
      <c r="B223" s="167"/>
      <c r="C223" s="168"/>
      <c r="D223" s="165"/>
      <c r="E223" s="165"/>
      <c r="F223" s="165"/>
    </row>
    <row r="224" spans="1:6" s="166" customFormat="1" hidden="1" x14ac:dyDescent="0.25">
      <c r="A224" s="248" t="s">
        <v>58</v>
      </c>
      <c r="B224" s="248"/>
      <c r="C224" s="168"/>
      <c r="D224" s="165"/>
      <c r="E224" s="165"/>
      <c r="F224" s="165"/>
    </row>
    <row r="225" spans="1:6" s="166" customFormat="1" hidden="1" x14ac:dyDescent="0.25">
      <c r="A225" s="249" t="s">
        <v>72</v>
      </c>
      <c r="B225" s="249"/>
      <c r="C225" s="200" t="str">
        <f>IF($C$27="Sim",$C$11-(B218-B220)," ")</f>
        <v xml:space="preserve"> </v>
      </c>
      <c r="D225" s="165"/>
      <c r="E225" s="165"/>
      <c r="F225" s="165"/>
    </row>
    <row r="226" spans="1:6" s="166" customFormat="1" hidden="1" x14ac:dyDescent="0.25">
      <c r="A226" s="249" t="s">
        <v>74</v>
      </c>
      <c r="B226" s="249"/>
      <c r="C226" s="200" t="str">
        <f>IF(AND($C$27="Sim"),$C$12-(C218-C220)," ")</f>
        <v xml:space="preserve"> </v>
      </c>
      <c r="D226" s="165"/>
      <c r="E226" s="165"/>
      <c r="F226" s="165"/>
    </row>
    <row r="227" spans="1:6" s="166" customFormat="1" hidden="1" x14ac:dyDescent="0.25">
      <c r="A227" s="169" t="s">
        <v>5</v>
      </c>
      <c r="B227" s="170" t="str">
        <f>IF(AND(A227=C$25,$C$27="Sim"),1*$C$225+0.2*B221," ")</f>
        <v xml:space="preserve"> </v>
      </c>
      <c r="C227" s="201" t="str">
        <f>IF(AND(A227=C$25,$C$27="Sim"),1.7*$C$226+0.2*B221," ")</f>
        <v xml:space="preserve"> </v>
      </c>
      <c r="D227" s="171" t="str">
        <f>IF(AND(A227=C$25,$C$27="Sim"),LARGE(B227:C227,1)," ")</f>
        <v xml:space="preserve"> </v>
      </c>
      <c r="E227" s="165"/>
      <c r="F227" s="165"/>
    </row>
    <row r="228" spans="1:6" s="166" customFormat="1" hidden="1" x14ac:dyDescent="0.25">
      <c r="A228" s="169" t="s">
        <v>6</v>
      </c>
      <c r="B228" s="170" t="str">
        <f>IF(AND(A228=C$25,$C$27="Sim"),0.6*$C$225+0.2*B221," ")</f>
        <v xml:space="preserve"> </v>
      </c>
      <c r="C228" s="201" t="str">
        <f>IF(AND(A228=C$25,$C$27="Sim"),1*$C$226+0.2*B221," ")</f>
        <v xml:space="preserve"> </v>
      </c>
      <c r="D228" s="171" t="str">
        <f>IF(AND(A228=C$25,$C$27="Sim"),LARGE(B228:C228,1)," ")</f>
        <v xml:space="preserve"> </v>
      </c>
      <c r="E228" s="157"/>
      <c r="F228" s="157"/>
    </row>
    <row r="229" spans="1:6" s="166" customFormat="1" hidden="1" x14ac:dyDescent="0.25">
      <c r="A229" s="169" t="s">
        <v>7</v>
      </c>
      <c r="B229" s="170" t="str">
        <f>IF(AND(A229=C$25,$C$27="Sim"),0.2*$C$225+0.2*B221," ")</f>
        <v xml:space="preserve"> </v>
      </c>
      <c r="C229" s="202" t="str">
        <f>IF(AND(A229=C$25,$C$27="Sim"),0.35*$C$226+0.2*B221," ")</f>
        <v xml:space="preserve"> </v>
      </c>
      <c r="D229" s="171" t="str">
        <f>IF(AND(A229=C$25,$C$27="Sim"),LARGE(B229:C229,1)," ")</f>
        <v xml:space="preserve"> </v>
      </c>
      <c r="E229" s="172"/>
      <c r="F229" s="172"/>
    </row>
    <row r="230" spans="1:6" s="166" customFormat="1" ht="6.75" hidden="1" customHeight="1" x14ac:dyDescent="0.25">
      <c r="A230" s="169"/>
      <c r="B230" s="173"/>
      <c r="C230" s="176"/>
      <c r="D230" s="174"/>
      <c r="E230" s="172"/>
      <c r="F230" s="172"/>
    </row>
    <row r="231" spans="1:6" s="166" customFormat="1" ht="15.75" customHeight="1" x14ac:dyDescent="0.25">
      <c r="A231" s="239" t="s">
        <v>211</v>
      </c>
      <c r="B231" s="240"/>
      <c r="C231" s="100" t="b">
        <f>IF($C$27="Sim",VLOOKUP($C$25,A227:D229,4,FALSE))</f>
        <v>0</v>
      </c>
      <c r="D231" s="165"/>
      <c r="E231" s="175"/>
      <c r="F231" s="175"/>
    </row>
    <row r="232" spans="1:6" ht="16.5" customHeight="1" x14ac:dyDescent="0.25">
      <c r="A232" s="230" t="str">
        <f>IF(B218&gt;C11,"Erro - área com condicionantes biofísicas superior à area do terreno (2.1.)","")</f>
        <v/>
      </c>
      <c r="B232" s="230"/>
      <c r="C232" s="230"/>
      <c r="D232" s="230"/>
      <c r="E232" s="230"/>
      <c r="F232" s="187"/>
    </row>
    <row r="233" spans="1:6" s="91" customFormat="1" ht="18.75" customHeight="1" x14ac:dyDescent="0.25">
      <c r="A233" s="230" t="str">
        <f>IF(OR(C218&gt;B218,C220&gt;B220),"Erro - a área com condicionantes biofísicas na parcela até 30 m não pode ser superior à área com condicionantes biofísicas na totalidade do terreno","")</f>
        <v/>
      </c>
      <c r="B233" s="230"/>
      <c r="C233" s="230"/>
      <c r="D233" s="230"/>
      <c r="E233" s="230"/>
      <c r="F233" s="90"/>
    </row>
    <row r="234" spans="1:6" s="91" customFormat="1" ht="17.25" customHeight="1" x14ac:dyDescent="0.25">
      <c r="A234" s="230" t="str">
        <f>IF(OR((B220+B221)&gt;B218,(C220&gt;C218)),"Erro -  a área com condicionantes biofísicas afeta à consolidação edificatória e/ou a integrar no domínio público não pode ser superior à a área com condiciantes biofísicas caracterizada no campo de preenchimento obrigatório","")</f>
        <v/>
      </c>
      <c r="B234" s="230"/>
      <c r="C234" s="230"/>
      <c r="D234" s="230"/>
      <c r="E234" s="230"/>
      <c r="F234" s="90"/>
    </row>
    <row r="235" spans="1:6" s="204" customFormat="1" ht="17.25" customHeight="1" x14ac:dyDescent="0.25">
      <c r="A235" s="223" t="s">
        <v>218</v>
      </c>
      <c r="B235" s="224"/>
      <c r="C235" s="224"/>
      <c r="D235" s="224"/>
      <c r="E235" s="224"/>
      <c r="F235" s="224"/>
    </row>
    <row r="236" spans="1:6" s="204" customFormat="1" ht="17.25" customHeight="1" x14ac:dyDescent="0.25">
      <c r="A236" s="225" t="s">
        <v>225</v>
      </c>
      <c r="B236" s="224"/>
      <c r="C236" s="224"/>
      <c r="D236" s="224"/>
      <c r="E236" s="224"/>
      <c r="F236" s="207"/>
    </row>
    <row r="237" spans="1:6" s="204" customFormat="1" ht="17.25" customHeight="1" x14ac:dyDescent="0.25">
      <c r="A237" s="208"/>
      <c r="B237" s="209"/>
      <c r="C237" s="209"/>
      <c r="D237" s="209"/>
      <c r="E237" s="209"/>
      <c r="F237" s="208"/>
    </row>
    <row r="238" spans="1:6" s="204" customFormat="1" ht="17.25" customHeight="1" x14ac:dyDescent="0.25">
      <c r="A238" s="215" t="s">
        <v>223</v>
      </c>
      <c r="B238" s="215" t="s">
        <v>219</v>
      </c>
      <c r="C238" s="215" t="s">
        <v>220</v>
      </c>
      <c r="D238" s="226" t="s">
        <v>221</v>
      </c>
      <c r="E238" s="226"/>
      <c r="F238" s="226"/>
    </row>
    <row r="239" spans="1:6" s="204" customFormat="1" ht="17.25" customHeight="1" x14ac:dyDescent="0.25">
      <c r="A239" s="213"/>
      <c r="B239" s="213"/>
      <c r="C239" s="213"/>
      <c r="D239" s="221"/>
      <c r="E239" s="221"/>
      <c r="F239" s="221"/>
    </row>
    <row r="240" spans="1:6" s="204" customFormat="1" ht="17.25" customHeight="1" x14ac:dyDescent="0.25">
      <c r="A240" s="213"/>
      <c r="B240" s="213"/>
      <c r="C240" s="213"/>
      <c r="D240" s="221"/>
      <c r="E240" s="221"/>
      <c r="F240" s="221"/>
    </row>
    <row r="241" spans="1:6" s="204" customFormat="1" ht="17.25" customHeight="1" x14ac:dyDescent="0.25">
      <c r="A241" s="213"/>
      <c r="B241" s="213"/>
      <c r="C241" s="213"/>
      <c r="D241" s="221"/>
      <c r="E241" s="221"/>
      <c r="F241" s="221"/>
    </row>
    <row r="242" spans="1:6" s="204" customFormat="1" ht="17.25" customHeight="1" x14ac:dyDescent="0.25">
      <c r="A242" s="213"/>
      <c r="B242" s="213"/>
      <c r="C242" s="213"/>
      <c r="D242" s="221"/>
      <c r="E242" s="221"/>
      <c r="F242" s="221"/>
    </row>
    <row r="243" spans="1:6" s="204" customFormat="1" ht="17.25" customHeight="1" x14ac:dyDescent="0.25">
      <c r="A243" s="213"/>
      <c r="B243" s="213"/>
      <c r="C243" s="213"/>
      <c r="D243" s="221"/>
      <c r="E243" s="221"/>
      <c r="F243" s="221"/>
    </row>
    <row r="244" spans="1:6" s="204" customFormat="1" ht="17.25" customHeight="1" x14ac:dyDescent="0.25">
      <c r="A244" s="213"/>
      <c r="B244" s="213"/>
      <c r="C244" s="213"/>
      <c r="D244" s="221"/>
      <c r="E244" s="221"/>
      <c r="F244" s="221"/>
    </row>
    <row r="245" spans="1:6" s="204" customFormat="1" ht="17.25" customHeight="1" x14ac:dyDescent="0.25">
      <c r="A245" s="213"/>
      <c r="B245" s="213"/>
      <c r="C245" s="213"/>
      <c r="D245" s="221"/>
      <c r="E245" s="221"/>
      <c r="F245" s="221"/>
    </row>
    <row r="246" spans="1:6" s="204" customFormat="1" ht="17.25" customHeight="1" x14ac:dyDescent="0.25">
      <c r="A246" s="213"/>
      <c r="B246" s="213"/>
      <c r="C246" s="213"/>
      <c r="D246" s="221"/>
      <c r="E246" s="221"/>
      <c r="F246" s="221"/>
    </row>
    <row r="247" spans="1:6" s="204" customFormat="1" ht="17.25" customHeight="1" x14ac:dyDescent="0.25">
      <c r="A247" s="213"/>
      <c r="B247" s="213"/>
      <c r="C247" s="213"/>
      <c r="D247" s="221"/>
      <c r="E247" s="221"/>
      <c r="F247" s="221"/>
    </row>
    <row r="248" spans="1:6" s="204" customFormat="1" ht="17.25" customHeight="1" x14ac:dyDescent="0.25">
      <c r="A248" s="213"/>
      <c r="B248" s="213"/>
      <c r="C248" s="213"/>
      <c r="D248" s="221"/>
      <c r="E248" s="221"/>
      <c r="F248" s="221"/>
    </row>
    <row r="249" spans="1:6" s="204" customFormat="1" ht="17.25" customHeight="1" x14ac:dyDescent="0.25">
      <c r="A249" s="213"/>
      <c r="B249" s="213"/>
      <c r="C249" s="213"/>
      <c r="D249" s="221"/>
      <c r="E249" s="221"/>
      <c r="F249" s="221"/>
    </row>
    <row r="250" spans="1:6" s="204" customFormat="1" ht="17.25" customHeight="1" x14ac:dyDescent="0.25">
      <c r="A250" s="213"/>
      <c r="B250" s="213"/>
      <c r="C250" s="213"/>
      <c r="D250" s="221"/>
      <c r="E250" s="221"/>
      <c r="F250" s="221"/>
    </row>
    <row r="251" spans="1:6" s="204" customFormat="1" ht="17.25" customHeight="1" x14ac:dyDescent="0.25">
      <c r="A251" s="213"/>
      <c r="B251" s="213"/>
      <c r="C251" s="213"/>
      <c r="D251" s="221"/>
      <c r="E251" s="221"/>
      <c r="F251" s="221"/>
    </row>
    <row r="252" spans="1:6" s="204" customFormat="1" ht="17.25" customHeight="1" x14ac:dyDescent="0.25">
      <c r="A252" s="213"/>
      <c r="B252" s="213"/>
      <c r="C252" s="213"/>
      <c r="D252" s="221"/>
      <c r="E252" s="221"/>
      <c r="F252" s="221"/>
    </row>
    <row r="253" spans="1:6" s="204" customFormat="1" ht="17.25" customHeight="1" x14ac:dyDescent="0.25">
      <c r="A253" s="213"/>
      <c r="B253" s="213"/>
      <c r="C253" s="213"/>
      <c r="D253" s="221"/>
      <c r="E253" s="221"/>
      <c r="F253" s="221"/>
    </row>
    <row r="254" spans="1:6" s="204" customFormat="1" ht="17.25" customHeight="1" x14ac:dyDescent="0.25">
      <c r="A254" s="213"/>
      <c r="B254" s="213"/>
      <c r="C254" s="213"/>
      <c r="D254" s="221"/>
      <c r="E254" s="221"/>
      <c r="F254" s="221"/>
    </row>
    <row r="255" spans="1:6" s="204" customFormat="1" ht="17.25" customHeight="1" x14ac:dyDescent="0.25">
      <c r="A255" s="213"/>
      <c r="B255" s="213"/>
      <c r="C255" s="213"/>
      <c r="D255" s="221"/>
      <c r="E255" s="221"/>
      <c r="F255" s="221"/>
    </row>
    <row r="256" spans="1:6" s="204" customFormat="1" ht="17.25" customHeight="1" x14ac:dyDescent="0.25">
      <c r="A256" s="213"/>
      <c r="B256" s="213"/>
      <c r="C256" s="213"/>
      <c r="D256" s="221"/>
      <c r="E256" s="221"/>
      <c r="F256" s="221"/>
    </row>
    <row r="257" spans="1:6" s="204" customFormat="1" ht="17.25" customHeight="1" x14ac:dyDescent="0.25">
      <c r="A257" s="213"/>
      <c r="B257" s="213"/>
      <c r="C257" s="213"/>
      <c r="D257" s="221"/>
      <c r="E257" s="221"/>
      <c r="F257" s="221"/>
    </row>
    <row r="258" spans="1:6" s="204" customFormat="1" ht="17.25" customHeight="1" x14ac:dyDescent="0.25">
      <c r="A258" s="213"/>
      <c r="B258" s="213"/>
      <c r="C258" s="213"/>
      <c r="D258" s="221"/>
      <c r="E258" s="221"/>
      <c r="F258" s="221"/>
    </row>
    <row r="259" spans="1:6" s="204" customFormat="1" ht="17.25" customHeight="1" x14ac:dyDescent="0.25">
      <c r="A259" s="213"/>
      <c r="B259" s="213"/>
      <c r="C259" s="213"/>
      <c r="D259" s="221"/>
      <c r="E259" s="221"/>
      <c r="F259" s="221"/>
    </row>
    <row r="260" spans="1:6" s="204" customFormat="1" ht="17.25" customHeight="1" x14ac:dyDescent="0.25">
      <c r="A260" s="213"/>
      <c r="B260" s="213"/>
      <c r="C260" s="213"/>
      <c r="D260" s="221"/>
      <c r="E260" s="221"/>
      <c r="F260" s="221"/>
    </row>
    <row r="261" spans="1:6" s="204" customFormat="1" ht="17.25" customHeight="1" x14ac:dyDescent="0.25">
      <c r="A261" s="213"/>
      <c r="B261" s="213"/>
      <c r="C261" s="213"/>
      <c r="D261" s="221"/>
      <c r="E261" s="221"/>
      <c r="F261" s="221"/>
    </row>
    <row r="262" spans="1:6" s="204" customFormat="1" ht="17.25" customHeight="1" x14ac:dyDescent="0.25">
      <c r="A262" s="213"/>
      <c r="B262" s="213"/>
      <c r="C262" s="213"/>
      <c r="D262" s="221"/>
      <c r="E262" s="221"/>
      <c r="F262" s="221"/>
    </row>
    <row r="263" spans="1:6" s="204" customFormat="1" ht="17.25" customHeight="1" x14ac:dyDescent="0.25">
      <c r="A263" s="213"/>
      <c r="B263" s="213"/>
      <c r="C263" s="213"/>
      <c r="D263" s="221"/>
      <c r="E263" s="221"/>
      <c r="F263" s="221"/>
    </row>
    <row r="264" spans="1:6" s="204" customFormat="1" ht="17.25" customHeight="1" x14ac:dyDescent="0.25">
      <c r="A264" s="213"/>
      <c r="B264" s="213"/>
      <c r="C264" s="213"/>
      <c r="D264" s="221"/>
      <c r="E264" s="221"/>
      <c r="F264" s="221"/>
    </row>
    <row r="265" spans="1:6" s="204" customFormat="1" ht="17.25" customHeight="1" x14ac:dyDescent="0.25">
      <c r="A265" s="213"/>
      <c r="B265" s="213"/>
      <c r="C265" s="213"/>
      <c r="D265" s="221"/>
      <c r="E265" s="221"/>
      <c r="F265" s="221"/>
    </row>
    <row r="266" spans="1:6" s="204" customFormat="1" ht="17.25" customHeight="1" x14ac:dyDescent="0.25">
      <c r="A266" s="213"/>
      <c r="B266" s="213"/>
      <c r="C266" s="213"/>
      <c r="D266" s="221"/>
      <c r="E266" s="221"/>
      <c r="F266" s="221"/>
    </row>
    <row r="267" spans="1:6" s="204" customFormat="1" ht="17.25" customHeight="1" x14ac:dyDescent="0.25">
      <c r="A267" s="213"/>
      <c r="B267" s="213"/>
      <c r="C267" s="213"/>
      <c r="D267" s="221"/>
      <c r="E267" s="221"/>
      <c r="F267" s="221"/>
    </row>
    <row r="268" spans="1:6" s="204" customFormat="1" ht="17.25" customHeight="1" x14ac:dyDescent="0.25">
      <c r="A268" s="213"/>
      <c r="B268" s="213"/>
      <c r="C268" s="213"/>
      <c r="D268" s="221"/>
      <c r="E268" s="221"/>
      <c r="F268" s="221"/>
    </row>
    <row r="269" spans="1:6" s="204" customFormat="1" ht="17.25" customHeight="1" x14ac:dyDescent="0.25">
      <c r="A269" s="210"/>
      <c r="B269" s="211"/>
      <c r="C269" s="211"/>
      <c r="D269" s="212"/>
      <c r="E269" s="212"/>
      <c r="F269" s="212"/>
    </row>
    <row r="270" spans="1:6" s="204" customFormat="1" ht="17.25" customHeight="1" x14ac:dyDescent="0.25">
      <c r="A270" s="222" t="s">
        <v>224</v>
      </c>
      <c r="B270" s="222"/>
      <c r="C270" s="222"/>
      <c r="D270" s="222"/>
      <c r="E270" s="222"/>
      <c r="F270" s="222"/>
    </row>
    <row r="271" spans="1:6" s="204" customFormat="1" ht="17.25" customHeight="1" x14ac:dyDescent="0.25">
      <c r="A271" s="222"/>
      <c r="B271" s="222"/>
      <c r="C271" s="222"/>
      <c r="D271" s="222"/>
      <c r="E271" s="222"/>
      <c r="F271" s="222"/>
    </row>
    <row r="272" spans="1:6" s="204" customFormat="1" ht="17.25" customHeight="1" x14ac:dyDescent="0.25">
      <c r="A272" s="214"/>
      <c r="B272" s="214"/>
      <c r="C272" s="214"/>
      <c r="D272" s="214"/>
      <c r="E272" s="214"/>
      <c r="F272" s="214"/>
    </row>
    <row r="273" spans="1:6" s="204" customFormat="1" ht="17.25" customHeight="1" x14ac:dyDescent="0.25">
      <c r="A273" s="222" t="s">
        <v>222</v>
      </c>
      <c r="B273" s="222"/>
      <c r="C273" s="222"/>
      <c r="D273" s="222"/>
      <c r="E273" s="222"/>
      <c r="F273" s="222"/>
    </row>
    <row r="274" spans="1:6" s="204" customFormat="1" ht="17.25" customHeight="1" x14ac:dyDescent="0.25">
      <c r="A274" s="222"/>
      <c r="B274" s="222"/>
      <c r="C274" s="222"/>
      <c r="D274" s="222"/>
      <c r="E274" s="222"/>
      <c r="F274" s="222"/>
    </row>
    <row r="275" spans="1:6" s="204" customFormat="1" ht="17.25" customHeight="1" x14ac:dyDescent="0.25">
      <c r="A275" s="203"/>
      <c r="B275" s="203"/>
      <c r="C275" s="203"/>
      <c r="D275" s="203"/>
      <c r="E275" s="203"/>
      <c r="F275" s="205"/>
    </row>
    <row r="276" spans="1:6" x14ac:dyDescent="0.25">
      <c r="A276" s="383" t="s">
        <v>71</v>
      </c>
      <c r="B276" s="383"/>
      <c r="C276" s="383"/>
      <c r="D276" s="383"/>
      <c r="E276" s="383"/>
      <c r="F276" s="383"/>
    </row>
    <row r="277" spans="1:6" s="53" customFormat="1" x14ac:dyDescent="0.25">
      <c r="A277" s="52"/>
      <c r="B277" s="52"/>
      <c r="C277" s="52"/>
      <c r="D277" s="52"/>
      <c r="E277" s="52"/>
      <c r="F277" s="52"/>
    </row>
    <row r="278" spans="1:6" s="53" customFormat="1" ht="15" customHeight="1" x14ac:dyDescent="0.25">
      <c r="A278" s="379" t="s">
        <v>212</v>
      </c>
      <c r="B278" s="379"/>
      <c r="C278" s="227" t="s">
        <v>213</v>
      </c>
      <c r="D278" s="227"/>
      <c r="E278" s="227"/>
      <c r="F278" s="227"/>
    </row>
    <row r="279" spans="1:6" s="53" customFormat="1" x14ac:dyDescent="0.25">
      <c r="A279" s="379"/>
      <c r="B279" s="379"/>
      <c r="C279" s="227"/>
      <c r="D279" s="227"/>
      <c r="E279" s="227"/>
      <c r="F279" s="227"/>
    </row>
    <row r="280" spans="1:6" s="53" customFormat="1" x14ac:dyDescent="0.25">
      <c r="A280" s="379"/>
      <c r="B280" s="379"/>
      <c r="C280" s="227"/>
      <c r="D280" s="227"/>
      <c r="E280" s="227"/>
      <c r="F280" s="227"/>
    </row>
    <row r="281" spans="1:6" s="53" customFormat="1" x14ac:dyDescent="0.25">
      <c r="A281" s="379"/>
      <c r="B281" s="379"/>
      <c r="C281" s="227"/>
      <c r="D281" s="227"/>
      <c r="E281" s="227"/>
      <c r="F281" s="227"/>
    </row>
    <row r="282" spans="1:6" s="53" customFormat="1" x14ac:dyDescent="0.25">
      <c r="A282" s="379"/>
      <c r="B282" s="379"/>
      <c r="C282" s="227"/>
      <c r="D282" s="227"/>
      <c r="E282" s="227"/>
      <c r="F282" s="227"/>
    </row>
    <row r="283" spans="1:6" s="53" customFormat="1" x14ac:dyDescent="0.25">
      <c r="A283" s="379"/>
      <c r="B283" s="379"/>
      <c r="C283" s="227"/>
      <c r="D283" s="227"/>
      <c r="E283" s="227"/>
      <c r="F283" s="227"/>
    </row>
    <row r="284" spans="1:6" s="53" customFormat="1" x14ac:dyDescent="0.25">
      <c r="A284" s="379"/>
      <c r="B284" s="379"/>
      <c r="C284" s="227"/>
      <c r="D284" s="227"/>
      <c r="E284" s="227"/>
      <c r="F284" s="227"/>
    </row>
    <row r="285" spans="1:6" s="53" customFormat="1" x14ac:dyDescent="0.25">
      <c r="A285" s="379"/>
      <c r="B285" s="379"/>
      <c r="C285" s="227"/>
      <c r="D285" s="227"/>
      <c r="E285" s="227"/>
      <c r="F285" s="227"/>
    </row>
    <row r="286" spans="1:6" s="53" customFormat="1" x14ac:dyDescent="0.25">
      <c r="A286" s="379"/>
      <c r="B286" s="379"/>
      <c r="C286" s="227"/>
      <c r="D286" s="227"/>
      <c r="E286" s="227"/>
      <c r="F286" s="227"/>
    </row>
    <row r="287" spans="1:6" s="53" customFormat="1" x14ac:dyDescent="0.25">
      <c r="A287" s="379"/>
      <c r="B287" s="379"/>
      <c r="C287" s="227"/>
      <c r="D287" s="227"/>
      <c r="E287" s="227"/>
      <c r="F287" s="227"/>
    </row>
    <row r="288" spans="1:6" s="53" customFormat="1" x14ac:dyDescent="0.25">
      <c r="A288" s="379"/>
      <c r="B288" s="379"/>
      <c r="C288" s="227"/>
      <c r="D288" s="227"/>
      <c r="E288" s="227"/>
      <c r="F288" s="227"/>
    </row>
    <row r="289" spans="1:6" s="53" customFormat="1" x14ac:dyDescent="0.25">
      <c r="A289" s="379"/>
      <c r="B289" s="379"/>
      <c r="C289" s="227"/>
      <c r="D289" s="227"/>
      <c r="E289" s="227"/>
      <c r="F289" s="227"/>
    </row>
    <row r="290" spans="1:6" s="53" customFormat="1" x14ac:dyDescent="0.25">
      <c r="A290" s="379"/>
      <c r="B290" s="379"/>
      <c r="C290" s="227"/>
      <c r="D290" s="227"/>
      <c r="E290" s="227"/>
      <c r="F290" s="227"/>
    </row>
    <row r="291" spans="1:6" s="53" customFormat="1" x14ac:dyDescent="0.25">
      <c r="A291" s="379"/>
      <c r="B291" s="379"/>
      <c r="C291" s="227"/>
      <c r="D291" s="227"/>
      <c r="E291" s="227"/>
      <c r="F291" s="227"/>
    </row>
    <row r="292" spans="1:6" s="53" customFormat="1" x14ac:dyDescent="0.25">
      <c r="A292" s="379"/>
      <c r="B292" s="379"/>
      <c r="C292" s="227"/>
      <c r="D292" s="227"/>
      <c r="E292" s="227"/>
      <c r="F292" s="227"/>
    </row>
    <row r="293" spans="1:6" s="53" customFormat="1" x14ac:dyDescent="0.25">
      <c r="A293" s="379"/>
      <c r="B293" s="379"/>
      <c r="C293" s="227"/>
      <c r="D293" s="227"/>
      <c r="E293" s="227"/>
      <c r="F293" s="227"/>
    </row>
    <row r="294" spans="1:6" s="53" customFormat="1" x14ac:dyDescent="0.25">
      <c r="A294" s="379"/>
      <c r="B294" s="379"/>
      <c r="C294" s="227"/>
      <c r="D294" s="227"/>
      <c r="E294" s="227"/>
      <c r="F294" s="227"/>
    </row>
    <row r="295" spans="1:6" s="53" customFormat="1" x14ac:dyDescent="0.25">
      <c r="A295" s="379"/>
      <c r="B295" s="379"/>
      <c r="C295" s="227"/>
      <c r="D295" s="227"/>
      <c r="E295" s="227"/>
      <c r="F295" s="227"/>
    </row>
    <row r="296" spans="1:6" s="53" customFormat="1" x14ac:dyDescent="0.25">
      <c r="A296" s="379"/>
      <c r="B296" s="379"/>
      <c r="C296" s="227"/>
      <c r="D296" s="227"/>
      <c r="E296" s="227"/>
      <c r="F296" s="227"/>
    </row>
    <row r="297" spans="1:6" s="53" customFormat="1" x14ac:dyDescent="0.25">
      <c r="A297" s="379"/>
      <c r="B297" s="379"/>
      <c r="C297" s="227"/>
      <c r="D297" s="227"/>
      <c r="E297" s="227"/>
      <c r="F297" s="227"/>
    </row>
    <row r="298" spans="1:6" s="53" customFormat="1" x14ac:dyDescent="0.25">
      <c r="A298" s="379"/>
      <c r="B298" s="379"/>
      <c r="C298" s="227"/>
      <c r="D298" s="227"/>
      <c r="E298" s="227"/>
      <c r="F298" s="227"/>
    </row>
    <row r="299" spans="1:6" s="53" customFormat="1" x14ac:dyDescent="0.25">
      <c r="A299" s="379"/>
      <c r="B299" s="379"/>
      <c r="C299" s="227"/>
      <c r="D299" s="227"/>
      <c r="E299" s="227"/>
      <c r="F299" s="227"/>
    </row>
    <row r="300" spans="1:6" s="53" customFormat="1" x14ac:dyDescent="0.25">
      <c r="A300" s="379"/>
      <c r="B300" s="379"/>
      <c r="C300" s="227"/>
      <c r="D300" s="227"/>
      <c r="E300" s="227"/>
      <c r="F300" s="227"/>
    </row>
    <row r="301" spans="1:6" s="53" customFormat="1" x14ac:dyDescent="0.25">
      <c r="A301" s="379"/>
      <c r="B301" s="379"/>
      <c r="C301" s="227"/>
      <c r="D301" s="227"/>
      <c r="E301" s="227"/>
      <c r="F301" s="227"/>
    </row>
    <row r="302" spans="1:6" s="53" customFormat="1" x14ac:dyDescent="0.25">
      <c r="A302" s="379"/>
      <c r="B302" s="379"/>
      <c r="C302" s="227"/>
      <c r="D302" s="227"/>
      <c r="E302" s="227"/>
      <c r="F302" s="227"/>
    </row>
    <row r="303" spans="1:6" s="53" customFormat="1" x14ac:dyDescent="0.25">
      <c r="A303" s="379"/>
      <c r="B303" s="379"/>
      <c r="C303" s="227"/>
      <c r="D303" s="227"/>
      <c r="E303" s="227"/>
      <c r="F303" s="227"/>
    </row>
    <row r="304" spans="1:6" s="53" customFormat="1" x14ac:dyDescent="0.25">
      <c r="A304" s="379"/>
      <c r="B304" s="379"/>
      <c r="C304" s="227"/>
      <c r="D304" s="227"/>
      <c r="E304" s="227"/>
      <c r="F304" s="227"/>
    </row>
    <row r="305" spans="1:6" s="53" customFormat="1" x14ac:dyDescent="0.25">
      <c r="A305" s="379"/>
      <c r="B305" s="379"/>
      <c r="C305" s="227"/>
      <c r="D305" s="227"/>
      <c r="E305" s="227"/>
      <c r="F305" s="227"/>
    </row>
    <row r="306" spans="1:6" s="53" customFormat="1" x14ac:dyDescent="0.25">
      <c r="A306" s="379"/>
      <c r="B306" s="379"/>
      <c r="C306" s="227"/>
      <c r="D306" s="227"/>
      <c r="E306" s="227"/>
      <c r="F306" s="227"/>
    </row>
    <row r="307" spans="1:6" s="53" customFormat="1" x14ac:dyDescent="0.25">
      <c r="A307" s="379"/>
      <c r="B307" s="379"/>
      <c r="C307" s="227"/>
      <c r="D307" s="227"/>
      <c r="E307" s="227"/>
      <c r="F307" s="227"/>
    </row>
    <row r="308" spans="1:6" s="53" customFormat="1" x14ac:dyDescent="0.25">
      <c r="A308" s="379"/>
      <c r="B308" s="379"/>
      <c r="C308" s="227"/>
      <c r="D308" s="227"/>
      <c r="E308" s="227"/>
      <c r="F308" s="227"/>
    </row>
    <row r="309" spans="1:6" s="53" customFormat="1" x14ac:dyDescent="0.25">
      <c r="A309" s="379"/>
      <c r="B309" s="379"/>
      <c r="C309" s="227"/>
      <c r="D309" s="227"/>
      <c r="E309" s="227"/>
      <c r="F309" s="227"/>
    </row>
    <row r="310" spans="1:6" s="53" customFormat="1" x14ac:dyDescent="0.25">
      <c r="A310" s="379"/>
      <c r="B310" s="379"/>
      <c r="C310" s="227"/>
      <c r="D310" s="227"/>
      <c r="E310" s="227"/>
      <c r="F310" s="227"/>
    </row>
    <row r="311" spans="1:6" s="53" customFormat="1" x14ac:dyDescent="0.25">
      <c r="A311" s="379"/>
      <c r="B311" s="379"/>
      <c r="C311" s="227"/>
      <c r="D311" s="227"/>
      <c r="E311" s="227"/>
      <c r="F311" s="227"/>
    </row>
    <row r="312" spans="1:6" s="53" customFormat="1" x14ac:dyDescent="0.25">
      <c r="A312" s="379"/>
      <c r="B312" s="379"/>
      <c r="C312" s="227"/>
      <c r="D312" s="227"/>
      <c r="E312" s="227"/>
      <c r="F312" s="227"/>
    </row>
    <row r="313" spans="1:6" s="53" customFormat="1" x14ac:dyDescent="0.25">
      <c r="A313" s="379"/>
      <c r="B313" s="379"/>
      <c r="C313" s="227"/>
      <c r="D313" s="227"/>
      <c r="E313" s="227"/>
      <c r="F313" s="227"/>
    </row>
    <row r="314" spans="1:6" s="53" customFormat="1" x14ac:dyDescent="0.25">
      <c r="A314" s="379"/>
      <c r="B314" s="379"/>
      <c r="C314" s="227"/>
      <c r="D314" s="227"/>
      <c r="E314" s="227"/>
      <c r="F314" s="227"/>
    </row>
    <row r="315" spans="1:6" s="53" customFormat="1" x14ac:dyDescent="0.25">
      <c r="A315" s="379"/>
      <c r="B315" s="379"/>
      <c r="C315" s="227"/>
      <c r="D315" s="227"/>
      <c r="E315" s="227"/>
      <c r="F315" s="227"/>
    </row>
    <row r="316" spans="1:6" s="53" customFormat="1" x14ac:dyDescent="0.25">
      <c r="A316" s="379"/>
      <c r="B316" s="379"/>
      <c r="C316" s="227"/>
      <c r="D316" s="227"/>
      <c r="E316" s="227"/>
      <c r="F316" s="227"/>
    </row>
    <row r="317" spans="1:6" s="53" customFormat="1" x14ac:dyDescent="0.25">
      <c r="A317" s="379"/>
      <c r="B317" s="379"/>
      <c r="C317" s="227"/>
      <c r="D317" s="227"/>
      <c r="E317" s="227"/>
      <c r="F317" s="227"/>
    </row>
    <row r="318" spans="1:6" s="53" customFormat="1" x14ac:dyDescent="0.25">
      <c r="A318" s="379"/>
      <c r="B318" s="379"/>
      <c r="C318" s="227"/>
      <c r="D318" s="227"/>
      <c r="E318" s="227"/>
      <c r="F318" s="227"/>
    </row>
    <row r="319" spans="1:6" s="53" customFormat="1" x14ac:dyDescent="0.25">
      <c r="A319" s="379"/>
      <c r="B319" s="379"/>
      <c r="C319" s="227"/>
      <c r="D319" s="227"/>
      <c r="E319" s="227"/>
      <c r="F319" s="227"/>
    </row>
    <row r="320" spans="1:6" s="53" customFormat="1" x14ac:dyDescent="0.25">
      <c r="A320" s="379"/>
      <c r="B320" s="379"/>
      <c r="C320" s="227"/>
      <c r="D320" s="227"/>
      <c r="E320" s="227"/>
      <c r="F320" s="227"/>
    </row>
    <row r="321" spans="1:6" s="53" customFormat="1" x14ac:dyDescent="0.25">
      <c r="A321" s="379"/>
      <c r="B321" s="379"/>
      <c r="C321" s="227"/>
      <c r="D321" s="227"/>
      <c r="E321" s="227"/>
      <c r="F321" s="227"/>
    </row>
    <row r="322" spans="1:6" s="103" customFormat="1" x14ac:dyDescent="0.25">
      <c r="A322" s="379"/>
      <c r="B322" s="379"/>
      <c r="C322" s="227"/>
      <c r="D322" s="227"/>
      <c r="E322" s="227"/>
      <c r="F322" s="227"/>
    </row>
    <row r="323" spans="1:6" s="53" customFormat="1" x14ac:dyDescent="0.25">
      <c r="A323" s="379"/>
      <c r="B323" s="379"/>
      <c r="C323" s="130"/>
      <c r="D323" s="130"/>
      <c r="E323" s="130"/>
      <c r="F323" s="130"/>
    </row>
    <row r="324" spans="1:6" s="53" customFormat="1" ht="15" customHeight="1" x14ac:dyDescent="0.25">
      <c r="A324" s="227" t="s">
        <v>214</v>
      </c>
      <c r="B324" s="227"/>
      <c r="C324" s="227" t="s">
        <v>215</v>
      </c>
      <c r="D324" s="227"/>
      <c r="E324" s="227"/>
      <c r="F324" s="227"/>
    </row>
    <row r="325" spans="1:6" s="53" customFormat="1" x14ac:dyDescent="0.25">
      <c r="A325" s="227"/>
      <c r="B325" s="227"/>
      <c r="C325" s="227"/>
      <c r="D325" s="227"/>
      <c r="E325" s="227"/>
      <c r="F325" s="227"/>
    </row>
    <row r="326" spans="1:6" s="53" customFormat="1" x14ac:dyDescent="0.25">
      <c r="A326" s="227"/>
      <c r="B326" s="227"/>
      <c r="C326" s="227"/>
      <c r="D326" s="227"/>
      <c r="E326" s="227"/>
      <c r="F326" s="227"/>
    </row>
    <row r="327" spans="1:6" s="53" customFormat="1" x14ac:dyDescent="0.25">
      <c r="A327" s="227"/>
      <c r="B327" s="227"/>
      <c r="C327" s="227"/>
      <c r="D327" s="227"/>
      <c r="E327" s="227"/>
      <c r="F327" s="227"/>
    </row>
    <row r="328" spans="1:6" s="53" customFormat="1" x14ac:dyDescent="0.25">
      <c r="A328" s="227"/>
      <c r="B328" s="227"/>
      <c r="C328" s="227"/>
      <c r="D328" s="227"/>
      <c r="E328" s="227"/>
      <c r="F328" s="227"/>
    </row>
    <row r="329" spans="1:6" s="53" customFormat="1" x14ac:dyDescent="0.25">
      <c r="A329" s="227"/>
      <c r="B329" s="227"/>
      <c r="C329" s="227"/>
      <c r="D329" s="227"/>
      <c r="E329" s="227"/>
      <c r="F329" s="227"/>
    </row>
    <row r="330" spans="1:6" s="53" customFormat="1" x14ac:dyDescent="0.25">
      <c r="A330" s="227"/>
      <c r="B330" s="227"/>
      <c r="C330" s="227"/>
      <c r="D330" s="227"/>
      <c r="E330" s="227"/>
      <c r="F330" s="227"/>
    </row>
    <row r="331" spans="1:6" s="53" customFormat="1" x14ac:dyDescent="0.25">
      <c r="A331" s="227"/>
      <c r="B331" s="227"/>
      <c r="C331" s="227"/>
      <c r="D331" s="227"/>
      <c r="E331" s="227"/>
      <c r="F331" s="227"/>
    </row>
    <row r="332" spans="1:6" s="53" customFormat="1" x14ac:dyDescent="0.25">
      <c r="A332" s="227"/>
      <c r="B332" s="227"/>
      <c r="C332" s="227"/>
      <c r="D332" s="227"/>
      <c r="E332" s="227"/>
      <c r="F332" s="227"/>
    </row>
    <row r="333" spans="1:6" s="53" customFormat="1" x14ac:dyDescent="0.25">
      <c r="A333" s="227"/>
      <c r="B333" s="227"/>
      <c r="C333" s="227"/>
      <c r="D333" s="227"/>
      <c r="E333" s="227"/>
      <c r="F333" s="227"/>
    </row>
    <row r="334" spans="1:6" s="53" customFormat="1" x14ac:dyDescent="0.25">
      <c r="A334" s="227"/>
      <c r="B334" s="227"/>
      <c r="C334" s="227"/>
      <c r="D334" s="227"/>
      <c r="E334" s="227"/>
      <c r="F334" s="227"/>
    </row>
    <row r="335" spans="1:6" s="53" customFormat="1" x14ac:dyDescent="0.25">
      <c r="A335" s="227"/>
      <c r="B335" s="227"/>
      <c r="C335" s="227"/>
      <c r="D335" s="227"/>
      <c r="E335" s="227"/>
      <c r="F335" s="227"/>
    </row>
    <row r="336" spans="1:6" s="53" customFormat="1" x14ac:dyDescent="0.25">
      <c r="A336" s="227"/>
      <c r="B336" s="227"/>
      <c r="C336" s="227"/>
      <c r="D336" s="227"/>
      <c r="E336" s="227"/>
      <c r="F336" s="227"/>
    </row>
    <row r="337" spans="1:6" s="53" customFormat="1" x14ac:dyDescent="0.25">
      <c r="A337" s="227"/>
      <c r="B337" s="227"/>
      <c r="C337" s="227"/>
      <c r="D337" s="227"/>
      <c r="E337" s="227"/>
      <c r="F337" s="227"/>
    </row>
    <row r="338" spans="1:6" s="53" customFormat="1" x14ac:dyDescent="0.25">
      <c r="A338" s="227"/>
      <c r="B338" s="227"/>
      <c r="C338" s="227"/>
      <c r="D338" s="227"/>
      <c r="E338" s="227"/>
      <c r="F338" s="227"/>
    </row>
    <row r="339" spans="1:6" s="53" customFormat="1" x14ac:dyDescent="0.25">
      <c r="A339" s="227"/>
      <c r="B339" s="227"/>
      <c r="C339" s="227"/>
      <c r="D339" s="227"/>
      <c r="E339" s="227"/>
      <c r="F339" s="227"/>
    </row>
    <row r="340" spans="1:6" s="53" customFormat="1" x14ac:dyDescent="0.25">
      <c r="A340" s="227"/>
      <c r="B340" s="227"/>
      <c r="C340" s="227"/>
      <c r="D340" s="227"/>
      <c r="E340" s="227"/>
      <c r="F340" s="227"/>
    </row>
    <row r="341" spans="1:6" s="53" customFormat="1" x14ac:dyDescent="0.25">
      <c r="A341" s="227"/>
      <c r="B341" s="227"/>
      <c r="C341" s="227"/>
      <c r="D341" s="227"/>
      <c r="E341" s="227"/>
      <c r="F341" s="227"/>
    </row>
    <row r="342" spans="1:6" s="53" customFormat="1" x14ac:dyDescent="0.25">
      <c r="A342" s="227"/>
      <c r="B342" s="227"/>
      <c r="C342" s="227"/>
      <c r="D342" s="227"/>
      <c r="E342" s="227"/>
      <c r="F342" s="227"/>
    </row>
    <row r="343" spans="1:6" s="53" customFormat="1" x14ac:dyDescent="0.25">
      <c r="A343" s="227"/>
      <c r="B343" s="227"/>
      <c r="C343" s="227"/>
      <c r="D343" s="227"/>
      <c r="E343" s="227"/>
      <c r="F343" s="227"/>
    </row>
    <row r="344" spans="1:6" s="53" customFormat="1" x14ac:dyDescent="0.25">
      <c r="A344" s="227"/>
      <c r="B344" s="227"/>
      <c r="C344" s="227"/>
      <c r="D344" s="227"/>
      <c r="E344" s="227"/>
      <c r="F344" s="227"/>
    </row>
    <row r="345" spans="1:6" s="53" customFormat="1" x14ac:dyDescent="0.25">
      <c r="A345" s="227"/>
      <c r="B345" s="227"/>
      <c r="C345" s="227"/>
      <c r="D345" s="227"/>
      <c r="E345" s="227"/>
      <c r="F345" s="227"/>
    </row>
    <row r="346" spans="1:6" s="53" customFormat="1" x14ac:dyDescent="0.25">
      <c r="A346" s="227"/>
      <c r="B346" s="227"/>
      <c r="C346" s="227"/>
      <c r="D346" s="227"/>
      <c r="E346" s="227"/>
      <c r="F346" s="227"/>
    </row>
    <row r="347" spans="1:6" s="53" customFormat="1" x14ac:dyDescent="0.25">
      <c r="A347" s="227"/>
      <c r="B347" s="227"/>
      <c r="C347" s="227"/>
      <c r="D347" s="227"/>
      <c r="E347" s="227"/>
      <c r="F347" s="227"/>
    </row>
    <row r="348" spans="1:6" s="53" customFormat="1" x14ac:dyDescent="0.25">
      <c r="A348" s="227"/>
      <c r="B348" s="227"/>
      <c r="C348" s="227"/>
      <c r="D348" s="227"/>
      <c r="E348" s="227"/>
      <c r="F348" s="227"/>
    </row>
    <row r="349" spans="1:6" s="53" customFormat="1" x14ac:dyDescent="0.25">
      <c r="A349" s="227"/>
      <c r="B349" s="227"/>
      <c r="C349" s="227"/>
      <c r="D349" s="227"/>
      <c r="E349" s="227"/>
      <c r="F349" s="227"/>
    </row>
    <row r="350" spans="1:6" s="53" customFormat="1" x14ac:dyDescent="0.25">
      <c r="A350" s="227"/>
      <c r="B350" s="227"/>
      <c r="C350" s="227"/>
      <c r="D350" s="227"/>
      <c r="E350" s="227"/>
      <c r="F350" s="227"/>
    </row>
    <row r="351" spans="1:6" s="53" customFormat="1" x14ac:dyDescent="0.25">
      <c r="A351" s="227"/>
      <c r="B351" s="227"/>
      <c r="C351" s="227"/>
      <c r="D351" s="227"/>
      <c r="E351" s="227"/>
      <c r="F351" s="227"/>
    </row>
    <row r="352" spans="1:6" s="53" customFormat="1" x14ac:dyDescent="0.25">
      <c r="A352" s="227"/>
      <c r="B352" s="227"/>
      <c r="C352" s="227"/>
      <c r="D352" s="227"/>
      <c r="E352" s="227"/>
      <c r="F352" s="227"/>
    </row>
    <row r="353" spans="1:6" s="53" customFormat="1" x14ac:dyDescent="0.25">
      <c r="A353" s="227"/>
      <c r="B353" s="227"/>
      <c r="C353" s="227"/>
      <c r="D353" s="227"/>
      <c r="E353" s="227"/>
      <c r="F353" s="227"/>
    </row>
    <row r="354" spans="1:6" s="53" customFormat="1" x14ac:dyDescent="0.25">
      <c r="A354" s="227"/>
      <c r="B354" s="227"/>
      <c r="C354" s="227"/>
      <c r="D354" s="227"/>
      <c r="E354" s="227"/>
      <c r="F354" s="227"/>
    </row>
    <row r="355" spans="1:6" s="53" customFormat="1" x14ac:dyDescent="0.25">
      <c r="A355" s="227"/>
      <c r="B355" s="227"/>
      <c r="C355" s="227"/>
      <c r="D355" s="227"/>
      <c r="E355" s="227"/>
      <c r="F355" s="227"/>
    </row>
    <row r="356" spans="1:6" s="53" customFormat="1" x14ac:dyDescent="0.25">
      <c r="A356" s="227"/>
      <c r="B356" s="227"/>
      <c r="C356" s="227"/>
      <c r="D356" s="227"/>
      <c r="E356" s="227"/>
      <c r="F356" s="227"/>
    </row>
    <row r="357" spans="1:6" s="53" customFormat="1" x14ac:dyDescent="0.25">
      <c r="A357" s="227"/>
      <c r="B357" s="227"/>
      <c r="C357" s="227"/>
      <c r="D357" s="227"/>
      <c r="E357" s="227"/>
      <c r="F357" s="227"/>
    </row>
    <row r="358" spans="1:6" s="53" customFormat="1" x14ac:dyDescent="0.25">
      <c r="A358" s="227"/>
      <c r="B358" s="227"/>
      <c r="C358" s="227"/>
      <c r="D358" s="227"/>
      <c r="E358" s="227"/>
      <c r="F358" s="227"/>
    </row>
    <row r="359" spans="1:6" s="53" customFormat="1" x14ac:dyDescent="0.25">
      <c r="A359" s="227"/>
      <c r="B359" s="227"/>
      <c r="C359" s="227"/>
      <c r="D359" s="227"/>
      <c r="E359" s="227"/>
      <c r="F359" s="227"/>
    </row>
    <row r="360" spans="1:6" s="53" customFormat="1" x14ac:dyDescent="0.25">
      <c r="A360" s="227"/>
      <c r="B360" s="227"/>
      <c r="C360" s="227"/>
      <c r="D360" s="227"/>
      <c r="E360" s="227"/>
      <c r="F360" s="227"/>
    </row>
    <row r="361" spans="1:6" s="53" customFormat="1" x14ac:dyDescent="0.25">
      <c r="A361" s="227"/>
      <c r="B361" s="227"/>
      <c r="C361" s="227"/>
      <c r="D361" s="227"/>
      <c r="E361" s="227"/>
      <c r="F361" s="227"/>
    </row>
    <row r="362" spans="1:6" s="53" customFormat="1" x14ac:dyDescent="0.25">
      <c r="A362" s="227"/>
      <c r="B362" s="227"/>
      <c r="C362" s="227"/>
      <c r="D362" s="227"/>
      <c r="E362" s="227"/>
      <c r="F362" s="227"/>
    </row>
    <row r="363" spans="1:6" s="53" customFormat="1" x14ac:dyDescent="0.25">
      <c r="A363" s="227"/>
      <c r="B363" s="227"/>
      <c r="C363" s="227"/>
      <c r="D363" s="227"/>
      <c r="E363" s="227"/>
      <c r="F363" s="227"/>
    </row>
    <row r="364" spans="1:6" s="53" customFormat="1" x14ac:dyDescent="0.25">
      <c r="A364" s="227"/>
      <c r="B364" s="227"/>
      <c r="C364" s="227"/>
      <c r="D364" s="227"/>
      <c r="E364" s="227"/>
      <c r="F364" s="227"/>
    </row>
    <row r="365" spans="1:6" s="53" customFormat="1" x14ac:dyDescent="0.25">
      <c r="A365" s="227"/>
      <c r="B365" s="227"/>
      <c r="C365" s="227"/>
      <c r="D365" s="227"/>
      <c r="E365" s="227"/>
      <c r="F365" s="227"/>
    </row>
    <row r="366" spans="1:6" s="53" customFormat="1" x14ac:dyDescent="0.25">
      <c r="A366" s="227"/>
      <c r="B366" s="227"/>
      <c r="C366" s="227"/>
      <c r="D366" s="227"/>
      <c r="E366" s="227"/>
      <c r="F366" s="227"/>
    </row>
    <row r="367" spans="1:6" s="53" customFormat="1" x14ac:dyDescent="0.25">
      <c r="A367" s="227"/>
      <c r="B367" s="227"/>
      <c r="C367" s="227"/>
      <c r="D367" s="227"/>
      <c r="E367" s="227"/>
      <c r="F367" s="227"/>
    </row>
    <row r="368" spans="1:6" s="53" customFormat="1" x14ac:dyDescent="0.25">
      <c r="A368" s="227"/>
      <c r="B368" s="227"/>
      <c r="C368" s="227"/>
      <c r="D368" s="227"/>
      <c r="E368" s="227"/>
      <c r="F368" s="227"/>
    </row>
    <row r="369" spans="1:6" s="53" customFormat="1" x14ac:dyDescent="0.25">
      <c r="A369" s="227"/>
      <c r="B369" s="227"/>
      <c r="C369" s="74"/>
      <c r="D369" s="74"/>
      <c r="E369" s="74"/>
      <c r="F369" s="50"/>
    </row>
    <row r="370" spans="1:6" s="53" customFormat="1" x14ac:dyDescent="0.25">
      <c r="A370" s="227"/>
      <c r="B370" s="227"/>
      <c r="C370" s="74"/>
      <c r="D370" s="74"/>
      <c r="E370" s="74"/>
      <c r="F370" s="50"/>
    </row>
    <row r="371" spans="1:6" s="180" customFormat="1" x14ac:dyDescent="0.25">
      <c r="A371" s="74"/>
      <c r="B371" s="74"/>
      <c r="C371" s="74"/>
      <c r="D371" s="74"/>
      <c r="E371" s="74"/>
      <c r="F371" s="50"/>
    </row>
    <row r="372" spans="1:6" x14ac:dyDescent="0.25">
      <c r="A372" s="179"/>
      <c r="B372" s="179"/>
      <c r="C372" s="179"/>
      <c r="D372" s="179"/>
      <c r="E372" s="180"/>
      <c r="F372" s="180"/>
    </row>
    <row r="373" spans="1:6" x14ac:dyDescent="0.25">
      <c r="A373" s="179"/>
      <c r="B373" s="179"/>
      <c r="C373" s="179"/>
      <c r="D373" s="179"/>
    </row>
    <row r="374" spans="1:6" x14ac:dyDescent="0.25">
      <c r="A374" s="179"/>
      <c r="B374" s="179"/>
      <c r="C374" s="179"/>
      <c r="D374" s="179"/>
    </row>
    <row r="375" spans="1:6" x14ac:dyDescent="0.25">
      <c r="A375" s="179"/>
      <c r="B375" s="179"/>
      <c r="C375" s="179"/>
      <c r="D375" s="179"/>
    </row>
    <row r="376" spans="1:6" x14ac:dyDescent="0.25">
      <c r="A376" s="179"/>
      <c r="B376" s="179"/>
      <c r="C376" s="179"/>
      <c r="D376" s="179"/>
    </row>
    <row r="377" spans="1:6" x14ac:dyDescent="0.25">
      <c r="A377" s="179"/>
      <c r="B377" s="179"/>
      <c r="C377" s="179"/>
      <c r="D377" s="179"/>
    </row>
    <row r="378" spans="1:6" x14ac:dyDescent="0.25">
      <c r="A378" s="179"/>
      <c r="B378" s="179"/>
      <c r="C378" s="179"/>
      <c r="D378" s="179"/>
    </row>
    <row r="379" spans="1:6" x14ac:dyDescent="0.25">
      <c r="A379" s="179"/>
      <c r="B379" s="179"/>
      <c r="C379" s="179"/>
      <c r="D379" s="179"/>
    </row>
    <row r="380" spans="1:6" x14ac:dyDescent="0.25">
      <c r="A380" s="179"/>
      <c r="B380" s="179"/>
      <c r="C380" s="179"/>
      <c r="D380" s="179"/>
    </row>
    <row r="381" spans="1:6" x14ac:dyDescent="0.25">
      <c r="A381" s="179"/>
      <c r="B381" s="179"/>
      <c r="C381" s="179"/>
      <c r="D381" s="179"/>
    </row>
    <row r="382" spans="1:6" x14ac:dyDescent="0.25">
      <c r="A382" s="179"/>
      <c r="B382" s="179"/>
      <c r="C382" s="179"/>
      <c r="D382" s="179"/>
    </row>
    <row r="383" spans="1:6" x14ac:dyDescent="0.25">
      <c r="A383" s="179"/>
      <c r="B383" s="179"/>
      <c r="C383" s="179"/>
      <c r="D383" s="179"/>
    </row>
    <row r="384" spans="1:6" x14ac:dyDescent="0.25">
      <c r="A384" s="179"/>
      <c r="B384" s="179"/>
      <c r="C384" s="179"/>
      <c r="D384" s="179"/>
    </row>
    <row r="385" spans="1:4" x14ac:dyDescent="0.25">
      <c r="A385" s="179"/>
      <c r="B385" s="179"/>
      <c r="C385" s="179"/>
      <c r="D385" s="179"/>
    </row>
    <row r="386" spans="1:4" x14ac:dyDescent="0.25">
      <c r="A386" s="179"/>
      <c r="B386" s="179"/>
      <c r="C386" s="179"/>
      <c r="D386" s="179"/>
    </row>
    <row r="387" spans="1:4" x14ac:dyDescent="0.25">
      <c r="A387" s="179"/>
      <c r="B387" s="179"/>
      <c r="C387" s="179"/>
      <c r="D387" s="179"/>
    </row>
    <row r="388" spans="1:4" x14ac:dyDescent="0.25">
      <c r="A388" s="179"/>
      <c r="B388" s="179"/>
      <c r="C388" s="179"/>
      <c r="D388" s="179"/>
    </row>
    <row r="389" spans="1:4" x14ac:dyDescent="0.25">
      <c r="A389" s="179"/>
      <c r="B389" s="179"/>
      <c r="C389" s="179"/>
      <c r="D389" s="179"/>
    </row>
    <row r="390" spans="1:4" x14ac:dyDescent="0.25">
      <c r="A390" s="179"/>
      <c r="B390" s="179"/>
      <c r="C390" s="179"/>
      <c r="D390" s="179"/>
    </row>
    <row r="391" spans="1:4" x14ac:dyDescent="0.25">
      <c r="A391" s="179"/>
      <c r="B391" s="179"/>
      <c r="C391" s="179"/>
      <c r="D391" s="179"/>
    </row>
    <row r="392" spans="1:4" x14ac:dyDescent="0.25">
      <c r="A392" s="179"/>
      <c r="B392" s="179"/>
      <c r="C392" s="179"/>
      <c r="D392" s="179"/>
    </row>
    <row r="393" spans="1:4" x14ac:dyDescent="0.25">
      <c r="A393" s="179"/>
      <c r="B393" s="179"/>
      <c r="C393" s="179"/>
      <c r="D393" s="179"/>
    </row>
    <row r="394" spans="1:4" x14ac:dyDescent="0.25">
      <c r="A394" s="179"/>
      <c r="B394" s="179"/>
      <c r="C394" s="179"/>
      <c r="D394" s="179"/>
    </row>
    <row r="395" spans="1:4" x14ac:dyDescent="0.25">
      <c r="A395" s="179"/>
      <c r="B395" s="179"/>
      <c r="C395" s="179"/>
      <c r="D395" s="179"/>
    </row>
    <row r="396" spans="1:4" x14ac:dyDescent="0.25">
      <c r="A396" s="179"/>
      <c r="B396" s="179"/>
      <c r="C396" s="179"/>
      <c r="D396" s="179"/>
    </row>
    <row r="397" spans="1:4" x14ac:dyDescent="0.25">
      <c r="A397" s="179"/>
      <c r="B397" s="179"/>
      <c r="C397" s="179"/>
      <c r="D397" s="179"/>
    </row>
    <row r="398" spans="1:4" x14ac:dyDescent="0.25">
      <c r="A398" s="179"/>
      <c r="B398" s="179"/>
      <c r="C398" s="179"/>
      <c r="D398" s="179"/>
    </row>
    <row r="399" spans="1:4" x14ac:dyDescent="0.25">
      <c r="A399" s="179"/>
      <c r="B399" s="179"/>
      <c r="C399" s="179"/>
      <c r="D399" s="179"/>
    </row>
    <row r="400" spans="1:4" x14ac:dyDescent="0.25">
      <c r="A400" s="179"/>
      <c r="B400" s="179"/>
      <c r="C400" s="179"/>
      <c r="D400" s="179"/>
    </row>
    <row r="401" spans="1:4" x14ac:dyDescent="0.25">
      <c r="A401" s="179"/>
      <c r="B401" s="179"/>
      <c r="C401" s="179"/>
      <c r="D401" s="179"/>
    </row>
    <row r="402" spans="1:4" x14ac:dyDescent="0.25">
      <c r="A402" s="179"/>
      <c r="B402" s="179"/>
      <c r="C402" s="179"/>
      <c r="D402" s="179"/>
    </row>
    <row r="403" spans="1:4" x14ac:dyDescent="0.25">
      <c r="A403" s="179"/>
      <c r="B403" s="179"/>
      <c r="C403" s="179"/>
      <c r="D403" s="179"/>
    </row>
    <row r="404" spans="1:4" x14ac:dyDescent="0.25">
      <c r="A404" s="179"/>
      <c r="B404" s="179"/>
      <c r="C404" s="179"/>
      <c r="D404" s="179"/>
    </row>
    <row r="405" spans="1:4" x14ac:dyDescent="0.25">
      <c r="A405" s="179"/>
      <c r="B405" s="179"/>
      <c r="C405" s="179"/>
      <c r="D405" s="179"/>
    </row>
    <row r="406" spans="1:4" x14ac:dyDescent="0.25">
      <c r="A406" s="179"/>
      <c r="B406" s="179"/>
      <c r="C406" s="179"/>
      <c r="D406" s="179"/>
    </row>
    <row r="407" spans="1:4" x14ac:dyDescent="0.25">
      <c r="A407" s="179"/>
      <c r="B407" s="179"/>
      <c r="C407" s="179"/>
      <c r="D407" s="179"/>
    </row>
    <row r="408" spans="1:4" x14ac:dyDescent="0.25">
      <c r="A408" s="179"/>
      <c r="B408" s="179"/>
      <c r="C408" s="179"/>
      <c r="D408" s="179"/>
    </row>
    <row r="409" spans="1:4" x14ac:dyDescent="0.25">
      <c r="A409" s="179"/>
      <c r="B409" s="179"/>
      <c r="C409" s="179"/>
      <c r="D409" s="179"/>
    </row>
  </sheetData>
  <sheetProtection algorithmName="SHA-512" hashValue="1qOJPuuR+EDddjqJIB31IgWqjbMlpxOrRJoO3VALZiRRyNrucS/+QhrMy47Booq+Ygzv9qjUGdQH/NsRQ+y3mw==" saltValue="JsRkPTc0qAvnzPulHUdIMA==" spinCount="100000" sheet="1" objects="1" scenarios="1" selectLockedCells="1"/>
  <scenarios current="0">
    <scenario name="Obras de Construção" locked="1" count="1" user="Lara Gabriela Caldas Salgado" comment="Criado por Lara Gabriela Caldas Salgado em 24/03/2021">
      <inputCells r="B10" undone="1" val="1"/>
    </scenario>
  </scenarios>
  <mergeCells count="257">
    <mergeCell ref="A276:F276"/>
    <mergeCell ref="A232:E232"/>
    <mergeCell ref="A151:C151"/>
    <mergeCell ref="D15:F15"/>
    <mergeCell ref="D54:F54"/>
    <mergeCell ref="D55:F55"/>
    <mergeCell ref="A106:E106"/>
    <mergeCell ref="D189:E189"/>
    <mergeCell ref="D190:E191"/>
    <mergeCell ref="D195:E196"/>
    <mergeCell ref="A82:B82"/>
    <mergeCell ref="E82:F82"/>
    <mergeCell ref="D125:F125"/>
    <mergeCell ref="A200:B200"/>
    <mergeCell ref="D162:F162"/>
    <mergeCell ref="D163:F163"/>
    <mergeCell ref="D159:F159"/>
    <mergeCell ref="A153:B153"/>
    <mergeCell ref="D119:F120"/>
    <mergeCell ref="A120:C120"/>
    <mergeCell ref="A163:B163"/>
    <mergeCell ref="A189:B189"/>
    <mergeCell ref="A159:B159"/>
    <mergeCell ref="C324:F368"/>
    <mergeCell ref="A107:E107"/>
    <mergeCell ref="A104:E104"/>
    <mergeCell ref="A105:E105"/>
    <mergeCell ref="E60:F60"/>
    <mergeCell ref="A58:F58"/>
    <mergeCell ref="A168:F173"/>
    <mergeCell ref="A214:F214"/>
    <mergeCell ref="A215:E215"/>
    <mergeCell ref="A184:E184"/>
    <mergeCell ref="A183:E183"/>
    <mergeCell ref="D132:F132"/>
    <mergeCell ref="E129:F129"/>
    <mergeCell ref="E126:F126"/>
    <mergeCell ref="E95:F95"/>
    <mergeCell ref="E91:F91"/>
    <mergeCell ref="E89:F89"/>
    <mergeCell ref="E79:F79"/>
    <mergeCell ref="E78:F78"/>
    <mergeCell ref="E62:F62"/>
    <mergeCell ref="A278:B323"/>
    <mergeCell ref="C186:E186"/>
    <mergeCell ref="D220:E220"/>
    <mergeCell ref="D218:E218"/>
    <mergeCell ref="A13:C13"/>
    <mergeCell ref="E83:F83"/>
    <mergeCell ref="A79:B79"/>
    <mergeCell ref="A131:B131"/>
    <mergeCell ref="A133:B133"/>
    <mergeCell ref="A83:B83"/>
    <mergeCell ref="B125:C125"/>
    <mergeCell ref="E93:F93"/>
    <mergeCell ref="E92:F92"/>
    <mergeCell ref="E96:F96"/>
    <mergeCell ref="E77:F77"/>
    <mergeCell ref="D111:F111"/>
    <mergeCell ref="E70:F70"/>
    <mergeCell ref="E74:F74"/>
    <mergeCell ref="E65:F65"/>
    <mergeCell ref="E66:F66"/>
    <mergeCell ref="E67:F67"/>
    <mergeCell ref="E68:F68"/>
    <mergeCell ref="E69:F69"/>
    <mergeCell ref="A80:B80"/>
    <mergeCell ref="E80:F80"/>
    <mergeCell ref="A19:B19"/>
    <mergeCell ref="A81:B81"/>
    <mergeCell ref="B108:C108"/>
    <mergeCell ref="A108:A109"/>
    <mergeCell ref="A147:B147"/>
    <mergeCell ref="A148:B148"/>
    <mergeCell ref="E127:F127"/>
    <mergeCell ref="A20:E20"/>
    <mergeCell ref="A22:F22"/>
    <mergeCell ref="A102:B102"/>
    <mergeCell ref="E59:F59"/>
    <mergeCell ref="E72:F72"/>
    <mergeCell ref="E73:F73"/>
    <mergeCell ref="E61:F61"/>
    <mergeCell ref="E97:F97"/>
    <mergeCell ref="E94:F94"/>
    <mergeCell ref="E90:F90"/>
    <mergeCell ref="E81:F81"/>
    <mergeCell ref="E23:F23"/>
    <mergeCell ref="D52:F52"/>
    <mergeCell ref="A52:B52"/>
    <mergeCell ref="A43:B43"/>
    <mergeCell ref="D40:E42"/>
    <mergeCell ref="E31:F31"/>
    <mergeCell ref="C33:D33"/>
    <mergeCell ref="E33:F33"/>
    <mergeCell ref="A51:B51"/>
    <mergeCell ref="A18:F18"/>
    <mergeCell ref="A41:B41"/>
    <mergeCell ref="A42:B42"/>
    <mergeCell ref="D27:F28"/>
    <mergeCell ref="C29:D29"/>
    <mergeCell ref="A2:F2"/>
    <mergeCell ref="A3:F3"/>
    <mergeCell ref="B4:F4"/>
    <mergeCell ref="B5:F5"/>
    <mergeCell ref="A6:F6"/>
    <mergeCell ref="A9:F9"/>
    <mergeCell ref="C8:D8"/>
    <mergeCell ref="A23:B23"/>
    <mergeCell ref="A25:B25"/>
    <mergeCell ref="A14:B14"/>
    <mergeCell ref="A15:B15"/>
    <mergeCell ref="A11:B11"/>
    <mergeCell ref="A12:B12"/>
    <mergeCell ref="A27:B27"/>
    <mergeCell ref="A29:B29"/>
    <mergeCell ref="A33:B33"/>
    <mergeCell ref="A32:B32"/>
    <mergeCell ref="A21:C21"/>
    <mergeCell ref="E21:F21"/>
    <mergeCell ref="A210:B210"/>
    <mergeCell ref="A209:B209"/>
    <mergeCell ref="A202:B202"/>
    <mergeCell ref="A204:B204"/>
    <mergeCell ref="A145:B145"/>
    <mergeCell ref="A78:B78"/>
    <mergeCell ref="A100:B100"/>
    <mergeCell ref="A53:B53"/>
    <mergeCell ref="A54:B54"/>
    <mergeCell ref="A55:B55"/>
    <mergeCell ref="A165:B165"/>
    <mergeCell ref="A176:C180"/>
    <mergeCell ref="A162:B162"/>
    <mergeCell ref="A146:B146"/>
    <mergeCell ref="A99:B99"/>
    <mergeCell ref="A77:B77"/>
    <mergeCell ref="A76:B76"/>
    <mergeCell ref="A101:B101"/>
    <mergeCell ref="C200:E200"/>
    <mergeCell ref="E128:F128"/>
    <mergeCell ref="D209:E210"/>
    <mergeCell ref="E64:F64"/>
    <mergeCell ref="A206:B206"/>
    <mergeCell ref="A188:B188"/>
    <mergeCell ref="A191:B191"/>
    <mergeCell ref="A197:B197"/>
    <mergeCell ref="A192:B192"/>
    <mergeCell ref="A190:B190"/>
    <mergeCell ref="D165:F166"/>
    <mergeCell ref="D176:F180"/>
    <mergeCell ref="D135:F135"/>
    <mergeCell ref="D136:F136"/>
    <mergeCell ref="D203:E203"/>
    <mergeCell ref="A161:C161"/>
    <mergeCell ref="D161:F161"/>
    <mergeCell ref="D155:F155"/>
    <mergeCell ref="A157:B157"/>
    <mergeCell ref="A155:B155"/>
    <mergeCell ref="A156:B156"/>
    <mergeCell ref="D157:F157"/>
    <mergeCell ref="D149:E150"/>
    <mergeCell ref="D204:E205"/>
    <mergeCell ref="E76:F76"/>
    <mergeCell ref="D110:F110"/>
    <mergeCell ref="D112:F112"/>
    <mergeCell ref="D115:F115"/>
    <mergeCell ref="D116:F116"/>
    <mergeCell ref="D117:F117"/>
    <mergeCell ref="D118:F118"/>
    <mergeCell ref="D113:F113"/>
    <mergeCell ref="D108:F109"/>
    <mergeCell ref="E88:F88"/>
    <mergeCell ref="D114:F114"/>
    <mergeCell ref="D133:F133"/>
    <mergeCell ref="D134:F134"/>
    <mergeCell ref="A1:F1"/>
    <mergeCell ref="D145:E145"/>
    <mergeCell ref="D45:E49"/>
    <mergeCell ref="F45:F49"/>
    <mergeCell ref="A103:B103"/>
    <mergeCell ref="A16:B16"/>
    <mergeCell ref="A45:B45"/>
    <mergeCell ref="A47:B47"/>
    <mergeCell ref="A150:B150"/>
    <mergeCell ref="A149:B149"/>
    <mergeCell ref="A40:B40"/>
    <mergeCell ref="A35:C35"/>
    <mergeCell ref="A36:B36"/>
    <mergeCell ref="A37:B37"/>
    <mergeCell ref="A38:B38"/>
    <mergeCell ref="A49:B49"/>
    <mergeCell ref="C19:E19"/>
    <mergeCell ref="D146:E148"/>
    <mergeCell ref="A31:B31"/>
    <mergeCell ref="E85:F85"/>
    <mergeCell ref="A84:B84"/>
    <mergeCell ref="E84:F84"/>
    <mergeCell ref="A85:B85"/>
    <mergeCell ref="A56:B56"/>
    <mergeCell ref="C278:F322"/>
    <mergeCell ref="A324:B370"/>
    <mergeCell ref="D99:F103"/>
    <mergeCell ref="A233:E233"/>
    <mergeCell ref="A234:E234"/>
    <mergeCell ref="A28:C28"/>
    <mergeCell ref="D12:F12"/>
    <mergeCell ref="C25:D25"/>
    <mergeCell ref="E71:F71"/>
    <mergeCell ref="A231:B231"/>
    <mergeCell ref="A203:B203"/>
    <mergeCell ref="A195:B195"/>
    <mergeCell ref="A196:B196"/>
    <mergeCell ref="A211:B211"/>
    <mergeCell ref="A193:B193"/>
    <mergeCell ref="A194:B194"/>
    <mergeCell ref="A186:B186"/>
    <mergeCell ref="A224:B224"/>
    <mergeCell ref="A226:B226"/>
    <mergeCell ref="A225:B225"/>
    <mergeCell ref="A207:B207"/>
    <mergeCell ref="A208:B208"/>
    <mergeCell ref="A205:B205"/>
    <mergeCell ref="E63:F63"/>
    <mergeCell ref="A235:F235"/>
    <mergeCell ref="A236:E236"/>
    <mergeCell ref="D238:F238"/>
    <mergeCell ref="D239:F239"/>
    <mergeCell ref="D240:F240"/>
    <mergeCell ref="D241:F241"/>
    <mergeCell ref="D242:F242"/>
    <mergeCell ref="D243:F243"/>
    <mergeCell ref="D244:F244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63:F263"/>
    <mergeCell ref="D264:F264"/>
    <mergeCell ref="D265:F265"/>
    <mergeCell ref="D266:F266"/>
    <mergeCell ref="D267:F267"/>
    <mergeCell ref="D268:F268"/>
    <mergeCell ref="A270:F271"/>
    <mergeCell ref="A273:F274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</mergeCells>
  <dataValidations disablePrompts="1" count="5">
    <dataValidation type="decimal" operator="lessThanOrEqual" allowBlank="1" showInputMessage="1" showErrorMessage="1" errorTitle="Alerta" error="A área de edificação nunca pode ser superior à área de construção" sqref="C92">
      <formula1>C91</formula1>
    </dataValidation>
    <dataValidation type="decimal" operator="lessThanOrEqual" allowBlank="1" showInputMessage="1" showErrorMessage="1" sqref="C100">
      <formula1>C99</formula1>
    </dataValidation>
    <dataValidation errorStyle="information" allowBlank="1" showInputMessage="1" showErrorMessage="1" error="Se selecionar Sim deve preencher os campos seguintes" sqref="C52:C57 E8 C14:C16"/>
    <dataValidation type="list" allowBlank="1" showInputMessage="1" showErrorMessage="1" sqref="D22">
      <formula1>$B$15:$B$16</formula1>
    </dataValidation>
    <dataValidation type="list" allowBlank="1" showInputMessage="1" showErrorMessage="1" sqref="C185 C199">
      <formula1>$B$17:$B$35</formula1>
    </dataValidation>
  </dataValidations>
  <pageMargins left="0.70866141732283472" right="0.94488188976377963" top="1.299212598425197" bottom="0.51181102362204722" header="0.39370078740157483" footer="0.31496062992125984"/>
  <pageSetup paperSize="9" orientation="portrait" r:id="rId1"/>
  <headerFooter>
    <oddHeader>&amp;L&amp;"Arial,Negrito"&amp;7&amp;K27437BDireção Municipal de Desenvolvimento Urbano
&amp;"Arial,Normal"Praça do General Humberto Delgado
4049-001 Porto&amp;R&amp;G</oddHeader>
    <oddFooter>&amp;L&amp;"Arial,Normal"&amp;6&amp;K27437BC03-03-IMP-212-Rev.17&amp;R&amp;"Arial,Normal"&amp;6&amp;K27437BPágina &amp;P de &amp;N</oddFooter>
  </headerFooter>
  <rowBreaks count="1" manualBreakCount="1">
    <brk id="181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 error="Campo não editável. Escolher uma opção da lista.">
          <x14:formula1>
            <xm:f>Folha1!$B$41:$B$55</xm:f>
          </x14:formula1>
          <xm:sqref>C19 C186 C200</xm:sqref>
        </x14:dataValidation>
        <x14:dataValidation type="list" allowBlank="1" showInputMessage="1" showErrorMessage="1" error="Campo não editável. Escolher uma opção da lista.">
          <x14:formula1>
            <xm:f>Folha1!$B$26:$B$27</xm:f>
          </x14:formula1>
          <xm:sqref>D21 C27 C31 C155 C23</xm:sqref>
        </x14:dataValidation>
        <x14:dataValidation type="list" allowBlank="1" showInputMessage="1" showErrorMessage="1">
          <x14:formula1>
            <xm:f>Folha1!$B$26:$B$27</xm:f>
          </x14:formula1>
          <xm:sqref>D20</xm:sqref>
        </x14:dataValidation>
        <x14:dataValidation type="list" allowBlank="1" showInputMessage="1" showErrorMessage="1">
          <x14:formula1>
            <xm:f>Folha1!$B$41:$B$55</xm:f>
          </x14:formula1>
          <xm:sqref>C18:D18</xm:sqref>
        </x14:dataValidation>
        <x14:dataValidation type="list" allowBlank="1" showInputMessage="1" showErrorMessage="1" error="Campo não editável. Escolher uma opção da lista.">
          <x14:formula1>
            <xm:f>Folha1!$B$57:$B$66</xm:f>
          </x14:formula1>
          <xm:sqref>C33:D33</xm:sqref>
        </x14:dataValidation>
        <x14:dataValidation type="list" allowBlank="1" showInputMessage="1" showErrorMessage="1" error="Campo não editável. Escolher uma opção da lista.">
          <x14:formula1>
            <xm:f>Folha1!$B$20:$B$22</xm:f>
          </x14:formula1>
          <xm:sqref>C25:D25</xm:sqref>
        </x14:dataValidation>
        <x14:dataValidation type="list" allowBlank="1" showInputMessage="1" showErrorMessage="1" error="Campo não editável. Escolher uma opção da lista.">
          <x14:formula1>
            <xm:f>Folha1!$B$30:$B$32</xm:f>
          </x14:formula1>
          <xm:sqref>C29:D29</xm:sqref>
        </x14:dataValidation>
        <x14:dataValidation type="list" allowBlank="1" showInputMessage="1" showErrorMessage="1" error="Campo não editável. Escolher uma opção da lista.">
          <x14:formula1>
            <xm:f>Folha1!$B$3:$B$12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2:B66"/>
  <sheetViews>
    <sheetView topLeftCell="A61" workbookViewId="0">
      <selection activeCell="B36" sqref="B36"/>
    </sheetView>
  </sheetViews>
  <sheetFormatPr defaultRowHeight="15" x14ac:dyDescent="0.25"/>
  <cols>
    <col min="2" max="2" width="28.7109375" bestFit="1" customWidth="1"/>
  </cols>
  <sheetData>
    <row r="2" spans="2:2" x14ac:dyDescent="0.25">
      <c r="B2" s="2" t="s">
        <v>8</v>
      </c>
    </row>
    <row r="3" spans="2:2" x14ac:dyDescent="0.25">
      <c r="B3" s="1" t="s">
        <v>59</v>
      </c>
    </row>
    <row r="4" spans="2:2" x14ac:dyDescent="0.25">
      <c r="B4" s="1" t="s">
        <v>28</v>
      </c>
    </row>
    <row r="5" spans="2:2" x14ac:dyDescent="0.25">
      <c r="B5" s="1" t="s">
        <v>29</v>
      </c>
    </row>
    <row r="6" spans="2:2" x14ac:dyDescent="0.25">
      <c r="B6" s="1" t="s">
        <v>30</v>
      </c>
    </row>
    <row r="7" spans="2:2" x14ac:dyDescent="0.25">
      <c r="B7" s="1" t="s">
        <v>31</v>
      </c>
    </row>
    <row r="8" spans="2:2" x14ac:dyDescent="0.25">
      <c r="B8" s="1" t="s">
        <v>32</v>
      </c>
    </row>
    <row r="9" spans="2:2" s="111" customFormat="1" x14ac:dyDescent="0.25">
      <c r="B9" s="1" t="s">
        <v>89</v>
      </c>
    </row>
    <row r="10" spans="2:2" x14ac:dyDescent="0.25">
      <c r="B10" s="1" t="s">
        <v>70</v>
      </c>
    </row>
    <row r="11" spans="2:2" x14ac:dyDescent="0.25">
      <c r="B11" s="1" t="s">
        <v>2</v>
      </c>
    </row>
    <row r="12" spans="2:2" x14ac:dyDescent="0.25">
      <c r="B12" s="1" t="s">
        <v>3</v>
      </c>
    </row>
    <row r="13" spans="2:2" x14ac:dyDescent="0.25">
      <c r="B13" s="2"/>
    </row>
    <row r="17" spans="2:2" x14ac:dyDescent="0.25">
      <c r="B17">
        <v>150</v>
      </c>
    </row>
    <row r="19" spans="2:2" x14ac:dyDescent="0.25">
      <c r="B19" s="2" t="s">
        <v>8</v>
      </c>
    </row>
    <row r="20" spans="2:2" x14ac:dyDescent="0.25">
      <c r="B20" s="3" t="s">
        <v>5</v>
      </c>
    </row>
    <row r="21" spans="2:2" x14ac:dyDescent="0.25">
      <c r="B21" s="3" t="s">
        <v>6</v>
      </c>
    </row>
    <row r="22" spans="2:2" x14ac:dyDescent="0.25">
      <c r="B22" s="3" t="s">
        <v>7</v>
      </c>
    </row>
    <row r="25" spans="2:2" x14ac:dyDescent="0.25">
      <c r="B25" s="2" t="s">
        <v>8</v>
      </c>
    </row>
    <row r="26" spans="2:2" x14ac:dyDescent="0.25">
      <c r="B26" t="s">
        <v>10</v>
      </c>
    </row>
    <row r="27" spans="2:2" x14ac:dyDescent="0.25">
      <c r="B27" t="s">
        <v>4</v>
      </c>
    </row>
    <row r="29" spans="2:2" x14ac:dyDescent="0.25">
      <c r="B29" s="2" t="s">
        <v>8</v>
      </c>
    </row>
    <row r="30" spans="2:2" x14ac:dyDescent="0.25">
      <c r="B30" t="s">
        <v>79</v>
      </c>
    </row>
    <row r="31" spans="2:2" s="54" customFormat="1" x14ac:dyDescent="0.25">
      <c r="B31" s="1" t="s">
        <v>11</v>
      </c>
    </row>
    <row r="32" spans="2:2" x14ac:dyDescent="0.25">
      <c r="B32" t="s">
        <v>12</v>
      </c>
    </row>
    <row r="35" spans="2:2" x14ac:dyDescent="0.25">
      <c r="B35" s="2"/>
    </row>
    <row r="40" spans="2:2" x14ac:dyDescent="0.25">
      <c r="B40" s="2" t="s">
        <v>8</v>
      </c>
    </row>
    <row r="41" spans="2:2" x14ac:dyDescent="0.25">
      <c r="B41" t="s">
        <v>13</v>
      </c>
    </row>
    <row r="42" spans="2:2" x14ac:dyDescent="0.25">
      <c r="B42" t="s">
        <v>14</v>
      </c>
    </row>
    <row r="43" spans="2:2" x14ac:dyDescent="0.25">
      <c r="B43" t="s">
        <v>15</v>
      </c>
    </row>
    <row r="44" spans="2:2" x14ac:dyDescent="0.25">
      <c r="B44" t="s">
        <v>16</v>
      </c>
    </row>
    <row r="45" spans="2:2" x14ac:dyDescent="0.25">
      <c r="B45" t="s">
        <v>17</v>
      </c>
    </row>
    <row r="46" spans="2:2" x14ac:dyDescent="0.25">
      <c r="B46" t="s">
        <v>18</v>
      </c>
    </row>
    <row r="47" spans="2:2" x14ac:dyDescent="0.25">
      <c r="B47" t="s">
        <v>19</v>
      </c>
    </row>
    <row r="48" spans="2:2" x14ac:dyDescent="0.25">
      <c r="B48" t="s">
        <v>20</v>
      </c>
    </row>
    <row r="49" spans="2:2" x14ac:dyDescent="0.25">
      <c r="B49" t="s">
        <v>21</v>
      </c>
    </row>
    <row r="50" spans="2:2" x14ac:dyDescent="0.25">
      <c r="B50" t="s">
        <v>22</v>
      </c>
    </row>
    <row r="51" spans="2:2" x14ac:dyDescent="0.25">
      <c r="B51" t="s">
        <v>23</v>
      </c>
    </row>
    <row r="52" spans="2:2" x14ac:dyDescent="0.25">
      <c r="B52" t="s">
        <v>24</v>
      </c>
    </row>
    <row r="53" spans="2:2" x14ac:dyDescent="0.25">
      <c r="B53" t="s">
        <v>25</v>
      </c>
    </row>
    <row r="54" spans="2:2" x14ac:dyDescent="0.25">
      <c r="B54" t="s">
        <v>26</v>
      </c>
    </row>
    <row r="55" spans="2:2" x14ac:dyDescent="0.25">
      <c r="B55" t="s">
        <v>27</v>
      </c>
    </row>
    <row r="57" spans="2:2" x14ac:dyDescent="0.25">
      <c r="B57" t="s">
        <v>60</v>
      </c>
    </row>
    <row r="58" spans="2:2" x14ac:dyDescent="0.25">
      <c r="B58" t="s">
        <v>61</v>
      </c>
    </row>
    <row r="59" spans="2:2" x14ac:dyDescent="0.25">
      <c r="B59" t="s">
        <v>62</v>
      </c>
    </row>
    <row r="60" spans="2:2" x14ac:dyDescent="0.25">
      <c r="B60" t="s">
        <v>63</v>
      </c>
    </row>
    <row r="61" spans="2:2" x14ac:dyDescent="0.25">
      <c r="B61" t="s">
        <v>64</v>
      </c>
    </row>
    <row r="62" spans="2:2" x14ac:dyDescent="0.25">
      <c r="B62" t="s">
        <v>65</v>
      </c>
    </row>
    <row r="63" spans="2:2" x14ac:dyDescent="0.25">
      <c r="B63" t="s">
        <v>66</v>
      </c>
    </row>
    <row r="64" spans="2:2" x14ac:dyDescent="0.25">
      <c r="B64" t="s">
        <v>67</v>
      </c>
    </row>
    <row r="65" spans="2:2" x14ac:dyDescent="0.25">
      <c r="B65" t="s">
        <v>68</v>
      </c>
    </row>
    <row r="66" spans="2:2" x14ac:dyDescent="0.25">
      <c r="B66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quivoFisico xmlns="d2d47d6e-90b9-4a54-bf39-d72ba95ecf82" xsi:nil="true"/>
    <Processo xmlns="02991b9d-b205-4cd0-b0e0-eecec9461626">3</Processo>
    <AutorOriginal xmlns="d2d47d6e-90b9-4a54-bf39-d72ba95ecf82">
      <UserInfo>
        <DisplayName/>
        <AccountId xsi:nil="true"/>
        <AccountType/>
      </UserInfo>
    </AutorOriginal>
    <ValidadoPor xmlns="d2d47d6e-90b9-4a54-bf39-d72ba95ecf82">
      <UserInfo>
        <DisplayName/>
        <AccountId xsi:nil="true"/>
        <AccountType/>
      </UserInfo>
    </ValidadoPor>
    <Documento_x0020_Obsoleto xmlns="38f2933b-4f2e-4e67-aac6-f2cbfba79120">314</Documento_x0020_Obsoleto>
    <EstadoDoc xmlns="d2d47d6e-90b9-4a54-bf39-d72ba95ecf82">Ativo</EstadoDoc>
    <OutrasUnidadesOrganicas xmlns="d2d47d6e-90b9-4a54-bf39-d72ba95ecf82"/>
    <DataUltimaRevisao xmlns="d2d47d6e-90b9-4a54-bf39-d72ba95ecf82" xsi:nil="true"/>
    <OutrosProcessos xmlns="02991b9d-b205-4cd0-b0e0-eecec9461626"/>
    <AprovadoPor xmlns="d2d47d6e-90b9-4a54-bf39-d72ba95ecf82">
      <UserInfo>
        <DisplayName>Maria Rosa Afonso Vale</DisplayName>
        <AccountId>1173</AccountId>
        <AccountType/>
      </UserInfo>
    </AprovadoPor>
    <Comentários_x0020_Versão xmlns="1f7f81e8-4cc4-4e76-bf13-46cc33613a3c">Revisto o Índice de impermeabilização e área total do terreno após cedências</Comentários_x0020_Versão>
    <Metadados xmlns="d2d47d6e-90b9-4a54-bf39-d72ba95ecf82" xsi:nil="true"/>
    <Numero xmlns="d2d47d6e-90b9-4a54-bf39-d72ba95ecf82">C03-03-IMP-212</Numero>
    <Revisao xmlns="d2d47d6e-90b9-4a54-bf39-d72ba95ecf82">17</Revisao>
    <PeriodoRevisao xmlns="d2d47d6e-90b9-4a54-bf39-d72ba95ecf82" xsi:nil="true"/>
    <DataOriginal xmlns="d2d47d6e-90b9-4a54-bf39-d72ba95ecf82" xsi:nil="true"/>
    <UnidadeOrganica xmlns="d2d47d6e-90b9-4a54-bf39-d72ba95ecf82">485</UnidadeOrganica>
    <DataAprovacao xmlns="d2d47d6e-90b9-4a54-bf39-d72ba95ecf82">2024-04-30T12:09:16+01:00</DataAprovacao>
    <EstadoAprovacao xmlns="d2d47d6e-90b9-4a54-bf39-d72ba95ecf82">Aprovado</EstadoAprovacao>
    <EmissorAutor xmlns="d2d47d6e-90b9-4a54-bf39-d72ba95ecf82">
      <UserInfo>
        <DisplayName/>
        <AccountId xsi:nil="true"/>
        <AccountType/>
      </UserInfo>
    </EmissorAutor>
    <NivelSeguranca xmlns="d2d47d6e-90b9-4a54-bf39-d72ba95ecf82" xsi:nil="true"/>
    <DataValidacao xmlns="d2d47d6e-90b9-4a54-bf39-d72ba95ecf82" xsi:nil="true"/>
    <ProcessoString xmlns="1f7f81e8-4cc4-4e76-bf13-46cc33613a3c">Gestão Urbanística</ProcessoString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P_MPImpressos" ma:contentTypeID="0x01010053785B41D442DB4BA16CF6B3E29EB69900A19242FD1B135440B730D73A7147D4FC" ma:contentTypeVersion="19" ma:contentTypeDescription="" ma:contentTypeScope="" ma:versionID="2fcefde75c6ffa019e3439054d03760e">
  <xsd:schema xmlns:xsd="http://www.w3.org/2001/XMLSchema" xmlns:xs="http://www.w3.org/2001/XMLSchema" xmlns:p="http://schemas.microsoft.com/office/2006/metadata/properties" xmlns:ns2="02991b9d-b205-4cd0-b0e0-eecec9461626" xmlns:ns3="d2d47d6e-90b9-4a54-bf39-d72ba95ecf82" xmlns:ns4="1f7f81e8-4cc4-4e76-bf13-46cc33613a3c" xmlns:ns5="38f2933b-4f2e-4e67-aac6-f2cbfba79120" targetNamespace="http://schemas.microsoft.com/office/2006/metadata/properties" ma:root="true" ma:fieldsID="3afab6e83d5d3e909fb8fa63ca9c9c77" ns2:_="" ns3:_="" ns4:_="" ns5:_="">
    <xsd:import namespace="02991b9d-b205-4cd0-b0e0-eecec9461626"/>
    <xsd:import namespace="d2d47d6e-90b9-4a54-bf39-d72ba95ecf82"/>
    <xsd:import namespace="1f7f81e8-4cc4-4e76-bf13-46cc33613a3c"/>
    <xsd:import namespace="38f2933b-4f2e-4e67-aac6-f2cbfba79120"/>
    <xsd:element name="properties">
      <xsd:complexType>
        <xsd:sequence>
          <xsd:element name="documentManagement">
            <xsd:complexType>
              <xsd:all>
                <xsd:element ref="ns2:Processo"/>
                <xsd:element ref="ns2:OutrosProcessos" minOccurs="0"/>
                <xsd:element ref="ns3:Numero" minOccurs="0"/>
                <xsd:element ref="ns3:UnidadeOrganica" minOccurs="0"/>
                <xsd:element ref="ns3:OutrasUnidadesOrganicas" minOccurs="0"/>
                <xsd:element ref="ns3:EstadoDoc" minOccurs="0"/>
                <xsd:element ref="ns3:AutorOriginal" minOccurs="0"/>
                <xsd:element ref="ns3:DataOriginal" minOccurs="0"/>
                <xsd:element ref="ns3:NivelSeguranca" minOccurs="0"/>
                <xsd:element ref="ns3:ArquivoFisico" minOccurs="0"/>
                <xsd:element ref="ns3:Revisao"/>
                <xsd:element ref="ns4:Comentários_x0020_Versão"/>
                <xsd:element ref="ns3:PeriodoRevisao" minOccurs="0"/>
                <xsd:element ref="ns3:EmissorAutor" minOccurs="0"/>
                <xsd:element ref="ns3:ValidadoPor" minOccurs="0"/>
                <xsd:element ref="ns3:DataValidacao" minOccurs="0"/>
                <xsd:element ref="ns3:AprovadoPor" minOccurs="0"/>
                <xsd:element ref="ns3:DataAprovacao" minOccurs="0"/>
                <xsd:element ref="ns3:EstadoAprovacao" minOccurs="0"/>
                <xsd:element ref="ns3:DataUltimaRevisao" minOccurs="0"/>
                <xsd:element ref="ns3:Metadados" minOccurs="0"/>
                <xsd:element ref="ns5:Documento_x0020_Obsoleto" minOccurs="0"/>
                <xsd:element ref="ns4:ProcessoStr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91b9d-b205-4cd0-b0e0-eecec9461626" elementFormDefault="qualified">
    <xsd:import namespace="http://schemas.microsoft.com/office/2006/documentManagement/types"/>
    <xsd:import namespace="http://schemas.microsoft.com/office/infopath/2007/PartnerControls"/>
    <xsd:element name="Processo" ma:index="2" ma:displayName="Processo" ma:list="990c67f4-d7fb-4877-a453-c186e97b8ca5" ma:internalName="Processo" ma:showField="Title" ma:web="11d4e8a6-fa5f-4b1f-8c1d-96e0cf723f27">
      <xsd:simpleType>
        <xsd:restriction base="dms:Lookup"/>
      </xsd:simpleType>
    </xsd:element>
    <xsd:element name="OutrosProcessos" ma:index="3" nillable="true" ma:displayName="Outros Processos" ma:hidden="true" ma:list="{990C67F4-D7FB-4877-A453-C186E97B8CA5}" ma:internalName="OutrosProcessos" ma:readOnly="false" ma:showField="Title" ma:web="{11d4e8a6-fa5f-4b1f-8c1d-96e0cf723f2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47d6e-90b9-4a54-bf39-d72ba95ecf82" elementFormDefault="qualified">
    <xsd:import namespace="http://schemas.microsoft.com/office/2006/documentManagement/types"/>
    <xsd:import namespace="http://schemas.microsoft.com/office/infopath/2007/PartnerControls"/>
    <xsd:element name="Numero" ma:index="4" nillable="true" ma:displayName="Número" ma:internalName="Numero">
      <xsd:simpleType>
        <xsd:restriction base="dms:Text">
          <xsd:maxLength value="255"/>
        </xsd:restriction>
      </xsd:simpleType>
    </xsd:element>
    <xsd:element name="UnidadeOrganica" ma:index="5" nillable="true" ma:displayName="Unidade Orgânica" ma:list="{b974d24d-c557-4407-aefb-1876cae93095}" ma:internalName="UnidadeOrganica" ma:showField="Title" ma:web="1f7f81e8-4cc4-4e76-bf13-46cc33613a3c">
      <xsd:simpleType>
        <xsd:restriction base="dms:Lookup"/>
      </xsd:simpleType>
    </xsd:element>
    <xsd:element name="OutrasUnidadesOrganicas" ma:index="6" nillable="true" ma:displayName="Outras Unidades Orgânicas" ma:hidden="true" ma:list="{b974d24d-c557-4407-aefb-1876cae93095}" ma:internalName="OutrasUnidadesOrganicas" ma:readOnly="false" ma:showField="Title" ma:web="1f7f81e8-4cc4-4e76-bf13-46cc33613a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tadoDoc" ma:index="7" nillable="true" ma:displayName="Estado Doc." ma:default="Ativo" ma:format="Dropdown" ma:internalName="EstadoDoc">
      <xsd:simpleType>
        <xsd:restriction base="dms:Choice">
          <xsd:enumeration value="Ativo"/>
          <xsd:enumeration value="Obsoleto"/>
          <xsd:enumeration value="Rascunho"/>
        </xsd:restriction>
      </xsd:simpleType>
    </xsd:element>
    <xsd:element name="AutorOriginal" ma:index="8" nillable="true" ma:displayName="Autor Original" ma:hidden="true" ma:list="UserInfo" ma:SharePointGroup="0" ma:internalName="AutorOriginal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aOriginal" ma:index="9" nillable="true" ma:displayName="Data Original" ma:format="DateOnly" ma:hidden="true" ma:internalName="DataOriginal" ma:readOnly="false">
      <xsd:simpleType>
        <xsd:restriction base="dms:DateTime"/>
      </xsd:simpleType>
    </xsd:element>
    <xsd:element name="NivelSeguranca" ma:index="10" nillable="true" ma:displayName="Nível de Seguranca" ma:format="Dropdown" ma:hidden="true" ma:internalName="NivelSeguranca" ma:readOnly="false">
      <xsd:simpleType>
        <xsd:restriction base="dms:Choice">
          <xsd:enumeration value="Nivel 1"/>
        </xsd:restriction>
      </xsd:simpleType>
    </xsd:element>
    <xsd:element name="ArquivoFisico" ma:index="11" nillable="true" ma:displayName="Arquivo Físico" ma:hidden="true" ma:internalName="ArquivoFisico" ma:readOnly="false">
      <xsd:simpleType>
        <xsd:restriction base="dms:Text">
          <xsd:maxLength value="255"/>
        </xsd:restriction>
      </xsd:simpleType>
    </xsd:element>
    <xsd:element name="Revisao" ma:index="12" ma:displayName="Revisão Nº" ma:internalName="Revisao" ma:readOnly="false" ma:percentage="FALSE">
      <xsd:simpleType>
        <xsd:restriction base="dms:Number"/>
      </xsd:simpleType>
    </xsd:element>
    <xsd:element name="PeriodoRevisao" ma:index="14" nillable="true" ma:displayName="Periodo Revisão" ma:hidden="true" ma:internalName="PeriodoRevisao" ma:readOnly="false" ma:percentage="FALSE">
      <xsd:simpleType>
        <xsd:restriction base="dms:Number"/>
      </xsd:simpleType>
    </xsd:element>
    <xsd:element name="EmissorAutor" ma:index="15" nillable="true" ma:displayName="Emissor / Autor" ma:hidden="true" ma:list="UserInfo" ma:SearchPeopleOnly="false" ma:SharePointGroup="0" ma:internalName="EmissorA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alidadoPor" ma:index="16" nillable="true" ma:displayName="Validado Por" ma:hidden="true" ma:list="UserInfo" ma:SharePointGroup="0" ma:internalName="ValidadoP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aValidacao" ma:index="17" nillable="true" ma:displayName="Data Validação" ma:format="DateOnly" ma:hidden="true" ma:internalName="DataValidacao" ma:readOnly="false">
      <xsd:simpleType>
        <xsd:restriction base="dms:DateTime"/>
      </xsd:simpleType>
    </xsd:element>
    <xsd:element name="AprovadoPor" ma:index="18" nillable="true" ma:displayName="Aprovado Por" ma:list="UserInfo" ma:SharePointGroup="0" ma:internalName="AprovadoP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aAprovacao" ma:index="19" nillable="true" ma:displayName="Data Aprovação" ma:format="DateOnly" ma:internalName="DataAprovacao">
      <xsd:simpleType>
        <xsd:restriction base="dms:DateTime"/>
      </xsd:simpleType>
    </xsd:element>
    <xsd:element name="EstadoAprovacao" ma:index="20" nillable="true" ma:displayName="Estado Aprovação E.Qualidade" ma:default="Aprovado" ma:format="Dropdown" ma:hidden="true" ma:internalName="EstadoAprovacao" ma:readOnly="false">
      <xsd:simpleType>
        <xsd:restriction base="dms:Choice">
          <xsd:enumeration value="Rascunho"/>
          <xsd:enumeration value="Validado"/>
          <xsd:enumeration value="Aprovado"/>
        </xsd:restriction>
      </xsd:simpleType>
    </xsd:element>
    <xsd:element name="DataUltimaRevisao" ma:index="21" nillable="true" ma:displayName="Data Última Revisão" ma:format="DateOnly" ma:hidden="true" ma:internalName="DataUltimaRevisao" ma:readOnly="false">
      <xsd:simpleType>
        <xsd:restriction base="dms:DateTime"/>
      </xsd:simpleType>
    </xsd:element>
    <xsd:element name="Metadados" ma:index="22" nillable="true" ma:displayName="Metadados" ma:hidden="true" ma:internalName="Metadado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f81e8-4cc4-4e76-bf13-46cc33613a3c" elementFormDefault="qualified">
    <xsd:import namespace="http://schemas.microsoft.com/office/2006/documentManagement/types"/>
    <xsd:import namespace="http://schemas.microsoft.com/office/infopath/2007/PartnerControls"/>
    <xsd:element name="Comentários_x0020_Versão" ma:index="13" ma:displayName="Comentários Versão" ma:internalName="Coment_x00e1_rios_x0020_Vers_x00e3_o">
      <xsd:simpleType>
        <xsd:restriction base="dms:Note">
          <xsd:maxLength value="255"/>
        </xsd:restriction>
      </xsd:simpleType>
    </xsd:element>
    <xsd:element name="ProcessoString" ma:index="30" nillable="true" ma:displayName="ProcessoString" ma:internalName="ProcessoString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f2933b-4f2e-4e67-aac6-f2cbfba79120" elementFormDefault="qualified">
    <xsd:import namespace="http://schemas.microsoft.com/office/2006/documentManagement/types"/>
    <xsd:import namespace="http://schemas.microsoft.com/office/infopath/2007/PartnerControls"/>
    <xsd:element name="Documento_x0020_Obsoleto" ma:index="23" nillable="true" ma:displayName="Documento Obsoleto" ma:list="{AB206A11-6D34-478B-9E64-92AAEF001029}" ma:internalName="Documento_x0020_Obsoleto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9F41FC-F1D6-4BF4-A75D-614F97E5B3C4}">
  <ds:schemaRefs>
    <ds:schemaRef ds:uri="d2d47d6e-90b9-4a54-bf39-d72ba95ecf82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38f2933b-4f2e-4e67-aac6-f2cbfba79120"/>
    <ds:schemaRef ds:uri="1f7f81e8-4cc4-4e76-bf13-46cc33613a3c"/>
    <ds:schemaRef ds:uri="02991b9d-b205-4cd0-b0e0-eecec946162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407FA58-2190-470C-BD6F-E678C54D4B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991b9d-b205-4cd0-b0e0-eecec9461626"/>
    <ds:schemaRef ds:uri="d2d47d6e-90b9-4a54-bf39-d72ba95ecf82"/>
    <ds:schemaRef ds:uri="1f7f81e8-4cc4-4e76-bf13-46cc33613a3c"/>
    <ds:schemaRef ds:uri="38f2933b-4f2e-4e67-aac6-f2cbfba791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6A8A55-CB6C-4D60-BDB9-732644B8D3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 QS</vt:lpstr>
      <vt:lpstr>Folha1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C03-03-Imp-212-Quadro Sinótico (Mapa-Medições) - Edificação</dc:title>
  <dc:creator>Lara Gabriela Caldas Salgado</dc:creator>
  <cp:lastModifiedBy>Paula Cristina Matos Loureiro Duarte</cp:lastModifiedBy>
  <cp:lastPrinted>2023-10-20T14:04:41Z</cp:lastPrinted>
  <dcterms:created xsi:type="dcterms:W3CDTF">2021-03-24T12:06:55Z</dcterms:created>
  <dcterms:modified xsi:type="dcterms:W3CDTF">2024-05-02T10:15:36Z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0x01010053785B41D442DB4BA16CF6B3E29EB69900A19242FD1B135440B730D73A7147D4FC</vt:lpwstr>
  </property>
</Properties>
</file>